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'Orçamento'!$A$13:$J$38</definedName>
    <definedName name="_xlnm._FilterDatabase" localSheetId="2" hidden="1">'Resumo'!$A$15:$E$17</definedName>
    <definedName name="_xlfn.IFERROR" hidden="1">#NAME?</definedName>
    <definedName name="_xlfn_IFERROR">NA()</definedName>
    <definedName name="_xlnm_Print_Area_1">'Orçamento'!$A$1:$I$30</definedName>
    <definedName name="_xlnm_Print_Area_2">#REF!</definedName>
    <definedName name="_xlnm_Print_Area_3">'Resumo'!$A$1:$E$30</definedName>
    <definedName name="_xlnm_Print_Area_4" localSheetId="1">'Cronograma Mensal'!$A$1:$E$28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 Mensal'!$A$1:$E$35</definedName>
    <definedName name="_xlnm.Print_Area" localSheetId="0">'Orçamento'!$A$1:$I$37</definedName>
    <definedName name="_xlnm.Print_Area" localSheetId="2">'Resumo'!$A$1:$E$30</definedName>
    <definedName name="Excel_BuiltIn__FilterDatabase" localSheetId="0">'Orçamento'!#REF!</definedName>
    <definedName name="Excel_BuiltIn_Print_Area" localSheetId="0">'Orçamento'!$A$1:$I$33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'Orçamento'!$A$13:$I$33</definedName>
    <definedName name="Z_29968698_A86A_456F_9240_BB3FE00129DB__wvu_FilterData" localSheetId="0">'Orçamento'!$A$13:$J$33</definedName>
    <definedName name="Z_30999B9E_2E65_4663_976F_9A54CE05102E__wvu_FilterData" localSheetId="0">'Orçamento'!$A$13:$J$33</definedName>
    <definedName name="Z_30999B9E_2E65_4663_976F_9A54CE05102E__wvu_PrintArea" localSheetId="1">'Cronograma Mensal'!$A$1:$E$34</definedName>
    <definedName name="Z_30999B9E_2E65_4663_976F_9A54CE05102E__wvu_PrintArea" localSheetId="0">'Orçamento'!$A$1:$I$38</definedName>
    <definedName name="Z_30999B9E_2E65_4663_976F_9A54CE05102E__wvu_PrintArea" localSheetId="2">'Resumo'!$A$1:$E$30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'Orçamento'!$A$13:$I$30</definedName>
    <definedName name="Z_37FA8F07_9D7A_418D_BC30_0AE0C3739A19__wvu_PrintArea" localSheetId="1">'Cronograma Mensal'!$A$1:$E$34</definedName>
    <definedName name="Z_37FA8F07_9D7A_418D_BC30_0AE0C3739A19__wvu_PrintArea" localSheetId="2">'Resumo'!$A$1:$E$30</definedName>
    <definedName name="Z_37FA8F07_9D7A_418D_BC30_0AE0C3739A19__wvu_PrintTitles" localSheetId="2">'Resumo'!$1:$15</definedName>
    <definedName name="Z_3B8348FD_7A00_44FD_ACF5_E6A19592872E_.wvu.Cols" localSheetId="1" hidden="1">'Cronograma Mensal'!$E:$E</definedName>
    <definedName name="Z_3B8348FD_7A00_44FD_ACF5_E6A19592872E_.wvu.Cols" localSheetId="0" hidden="1">'Orçamento'!$C:$C</definedName>
    <definedName name="Z_3B8348FD_7A00_44FD_ACF5_E6A19592872E_.wvu.FilterData" localSheetId="0" hidden="1">'Orçamento'!$A$13:$I$33</definedName>
    <definedName name="Z_3B8348FD_7A00_44FD_ACF5_E6A19592872E_.wvu.PrintArea" localSheetId="1" hidden="1">'Cronograma Mensal'!$A$1:$E$35</definedName>
    <definedName name="Z_3B8348FD_7A00_44FD_ACF5_E6A19592872E_.wvu.PrintArea" localSheetId="0" hidden="1">'Orçamento'!$A$1:$I$38</definedName>
    <definedName name="Z_3B8348FD_7A00_44FD_ACF5_E6A19592872E_.wvu.PrintArea" localSheetId="2" hidden="1">'Resumo'!$A$1:$E$30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'Orçamento'!$A$13:$I$30</definedName>
    <definedName name="Z_50160325_FDD6_4995_897D_2F4F0C6430EC__wvu_PrintArea" localSheetId="1">'Cronograma Mensal'!$A$1:$E$34</definedName>
    <definedName name="Z_50160325_FDD6_4995_897D_2F4F0C6430EC__wvu_PrintArea" localSheetId="0">'Orçamento'!$A$1:$I$38</definedName>
    <definedName name="Z_50160325_FDD6_4995_897D_2F4F0C6430EC__wvu_PrintArea" localSheetId="2">'Resumo'!$A$1:$E$30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'Orçamento'!$A$13:$I$30</definedName>
    <definedName name="Z_65A89EDC_E2EF_4E49_9370_82AFDB881213__wvu_FilterData" localSheetId="0">'Orçamento'!$A$13:$I$30</definedName>
    <definedName name="Z_8EC65F00_94CE_4AAC_901F_0F1A78C19FA2__wvu_FilterData" localSheetId="0">'Orçamento'!$A$13:$I$30</definedName>
    <definedName name="Z_B535EED3_096A_4559_AE37_6359A35C71B4_.wvu.Cols" localSheetId="1" hidden="1">'Cronograma Mensal'!$E:$E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'Orçamento'!$A$13:$J$33</definedName>
    <definedName name="Z_B535EED3_096A_4559_AE37_6359A35C71B4_.wvu.PrintArea" localSheetId="1" hidden="1">'Cronograma Mensal'!$A$1:$E$35</definedName>
    <definedName name="Z_B535EED3_096A_4559_AE37_6359A35C71B4_.wvu.PrintArea" localSheetId="0" hidden="1">'Orçamento'!$A$1:$I$38</definedName>
    <definedName name="Z_B535EED3_096A_4559_AE37_6359A35C71B4_.wvu.PrintArea" localSheetId="2" hidden="1">'Resumo'!$A$1:$E$30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'Orçamento'!$A$13:$J$33</definedName>
    <definedName name="Z_CE6D2F78_279A_48FF_B90B_4CA40BF0D3DA__wvu_FilterData" localSheetId="0">'Orçamento'!$A$13:$J$33</definedName>
    <definedName name="Z_CE6D2F78_279A_48FF_B90B_4CA40BF0D3DA__wvu_PrintArea" localSheetId="1">'Cronograma Mensal'!$A$1:$E$34</definedName>
    <definedName name="Z_CE6D2F78_279A_48FF_B90B_4CA40BF0D3DA__wvu_PrintArea" localSheetId="0">'Orçamento'!$A$1:$I$38</definedName>
    <definedName name="Z_CE6D2F78_279A_48FF_B90B_4CA40BF0D3DA__wvu_PrintArea" localSheetId="2">'Resumo'!$A$1:$E$30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<sst xmlns="http://schemas.openxmlformats.org/spreadsheetml/2006/main" count="94" uniqueCount="74">
  <si>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</si>
  <si>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</si>
  <si>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</si>
  <si>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</si>
  <si>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</si>
  <si>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</si>
  <si>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</si>
  <si>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</si>
  <si>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</si>
  <si>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</si>
  <si>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</si>
  <si>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</si>
  <si>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</si>
  <si>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</si>
  <si>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</si>
  <si>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</si>
  <si>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m</t>
  </si>
  <si>
    <t>01.02</t>
  </si>
  <si>
    <t>h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</si>
  <si>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</si>
  <si>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</si>
  <si>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</si>
  <si>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</si>
  <si>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</si>
  <si>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</si>
  <si>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</si>
  <si>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</si>
  <si>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</si>
  <si>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</si>
  <si>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BDI</t>
  </si>
  <si>
    <t>Descrição dos Serviços</t>
  </si>
  <si>
    <t xml:space="preserve">TOTAL  GERAL </t>
  </si>
  <si>
    <t>01.02.091</t>
  </si>
  <si>
    <t xml:space="preserve">Custo un. </t>
  </si>
  <si>
    <t>TOTAL GERAL</t>
  </si>
  <si>
    <t>VALOR TOTAL (sem BDI)</t>
  </si>
  <si>
    <t>VALOR TOTAL (com BDI)</t>
  </si>
  <si>
    <t>SONDAGEM</t>
  </si>
  <si>
    <t xml:space="preserve">TOTAL GERAL COM BDI </t>
  </si>
  <si>
    <t>CPOS-179</t>
  </si>
  <si>
    <t>Siurb (Edif)-Jan/20</t>
  </si>
  <si>
    <t>Rua Arnaldo Sergio Cordeiro das Neves, nº 05, Vila Lícia, Itapevi - SP.</t>
  </si>
  <si>
    <t>LAUDO DE GEOTÉCNIA</t>
  </si>
  <si>
    <t>CONTRATAÇÃO DE SERVIÇO TÉCNICO</t>
  </si>
  <si>
    <t>LEVANTAMENTO PLANIALTIMÉTRICO</t>
  </si>
  <si>
    <t>01.02.01</t>
  </si>
  <si>
    <t>01.02.02</t>
  </si>
  <si>
    <t>01.02.03</t>
  </si>
  <si>
    <t>01.02.04</t>
  </si>
  <si>
    <t>PROJETOS</t>
  </si>
  <si>
    <t>01.03</t>
  </si>
  <si>
    <t>01.03.01</t>
  </si>
  <si>
    <t>01.04</t>
  </si>
  <si>
    <t>01.04.01</t>
  </si>
  <si>
    <t>01.05</t>
  </si>
  <si>
    <t>01.05.01</t>
  </si>
  <si>
    <t>01.05.02</t>
  </si>
  <si>
    <t>CORPO TÉCNICO</t>
  </si>
  <si>
    <t>01.05.03</t>
  </si>
  <si>
    <t>CPOS 179 / SIURB Edif (Jan/20)</t>
  </si>
  <si>
    <t>SERVIÇO TÉCNICO DE GEOTÉCNIA</t>
  </si>
  <si>
    <t>LAUDOS E PROJETOS</t>
  </si>
  <si>
    <t>Levantamento Planialtimétrico De Áreas - Até 10.000M2</t>
  </si>
  <si>
    <t>Mobilização E Instalação De 1  Equipamento Para Execução De Sondagem A Percussão</t>
  </si>
  <si>
    <t>Deslocamento De Equipamento Entre Furos Em Terreno Acidentado, Considerando A Distância Até 50M, Para Sondagem A Percussão</t>
  </si>
  <si>
    <t>Execução De Plataforma Em Terreno Alagadiço Ou Acidentado, Para Sondagem A Percussão</t>
  </si>
  <si>
    <t>Perfuração E Execução De Ensaio Penetrométrico Ou De Lavagem Por Tempo</t>
  </si>
  <si>
    <t>Projeto Executivo (Prancha A1)</t>
  </si>
  <si>
    <t>Parecer Técnico De Fundações, Contenções E Recomendações Gerais, Para Empreendimentos Com Área Construída De 2.001 A 5.000 M²</t>
  </si>
  <si>
    <t>Engenheiro/ Arquiteto Sênior</t>
  </si>
  <si>
    <t>Engenheiro/ Arquiteto Pleno</t>
  </si>
  <si>
    <t>Projetista Cadista</t>
  </si>
  <si>
    <t>gl</t>
  </si>
  <si>
    <t>xx,xx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</si>
</sst>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</numFmts>
  <fonts count="78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 tint="-0.3499799966812134"/>
      <name val="Arial"/>
      <family val="2"/>
    </font>
    <font>
      <b/>
      <sz val="18"/>
      <color theme="0" tint="-0.3499799966812134"/>
      <name val="Arial"/>
      <family val="2"/>
    </font>
    <font>
      <b/>
      <sz val="14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NumberFormat="0">
      <alignment/>
      <protection/>
    </xf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9" fillId="0" borderId="0" applyFont="0" applyFill="0" applyBorder="0" applyAlignment="0" applyProtection="0"/>
    <xf numFmtId="0" fontId="6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9" fontId="0" fillId="0" borderId="0">
      <alignment/>
      <protection/>
    </xf>
    <xf numFmtId="0" fontId="61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8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69" fontId="0" fillId="0" borderId="0">
      <alignment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0" fillId="0" borderId="0">
      <alignment/>
      <protection/>
    </xf>
  </cellStyleXfs>
  <cellXfs count="278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9" fillId="0" borderId="0" xfId="45" applyFont="1" applyFill="1" applyBorder="1" applyAlignment="1" applyProtection="1">
      <alignment horizontal="center" vertical="center"/>
      <protection locked="0"/>
    </xf>
    <xf numFmtId="0" fontId="69" fillId="0" borderId="0" xfId="45" applyFont="1" applyFill="1" applyBorder="1" applyAlignment="1" applyProtection="1">
      <alignment vertical="center"/>
      <protection locked="0"/>
    </xf>
    <xf numFmtId="10" fontId="0" fillId="33" borderId="0" xfId="45" applyNumberFormat="1" applyFont="1" applyFill="1" applyBorder="1" applyAlignment="1" applyProtection="1">
      <alignment vertical="center"/>
      <protection locked="0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0" fillId="0" borderId="13" xfId="0" applyNumberFormat="1" applyFill="1" applyBorder="1" applyAlignment="1" applyProtection="1">
      <alignment horizontal="center" vertical="center"/>
      <protection hidden="1"/>
    </xf>
    <xf numFmtId="49" fontId="0" fillId="0" borderId="14" xfId="0" applyNumberFormat="1" applyFill="1" applyBorder="1" applyAlignment="1" applyProtection="1">
      <alignment horizontal="center" vertical="center"/>
      <protection hidden="1"/>
    </xf>
    <xf numFmtId="166" fontId="0" fillId="0" borderId="15" xfId="49" applyFont="1" applyFill="1" applyBorder="1" applyAlignment="1" applyProtection="1">
      <alignment horizontal="right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70" fillId="34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17" xfId="45" applyFont="1" applyBorder="1" applyAlignment="1" applyProtection="1">
      <alignment horizontal="center" vertical="center"/>
      <protection locked="0"/>
    </xf>
    <xf numFmtId="0" fontId="0" fillId="0" borderId="18" xfId="45" applyFont="1" applyBorder="1" applyAlignment="1" applyProtection="1">
      <alignment vertical="center"/>
      <protection locked="0"/>
    </xf>
    <xf numFmtId="0" fontId="0" fillId="0" borderId="18" xfId="45" applyFont="1" applyFill="1" applyBorder="1" applyAlignment="1" applyProtection="1">
      <alignment horizontal="center" vertical="center"/>
      <protection locked="0"/>
    </xf>
    <xf numFmtId="0" fontId="2" fillId="0" borderId="18" xfId="45" applyFont="1" applyBorder="1" applyAlignment="1" applyProtection="1">
      <alignment vertical="center"/>
      <protection locked="0"/>
    </xf>
    <xf numFmtId="0" fontId="2" fillId="0" borderId="19" xfId="45" applyFont="1" applyBorder="1" applyAlignment="1" applyProtection="1">
      <alignment vertical="center"/>
      <protection locked="0"/>
    </xf>
    <xf numFmtId="0" fontId="0" fillId="0" borderId="2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21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21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45" applyFont="1" applyBorder="1" applyAlignment="1" applyProtection="1">
      <alignment horizontal="center" vertical="center" wrapText="1"/>
      <protection locked="0"/>
    </xf>
    <xf numFmtId="4" fontId="0" fillId="0" borderId="15" xfId="99" applyNumberFormat="1" applyFont="1" applyFill="1" applyBorder="1" applyAlignment="1" applyProtection="1">
      <alignment horizontal="center" vertical="center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10" fontId="70" fillId="35" borderId="22" xfId="103" applyNumberFormat="1" applyFont="1" applyFill="1" applyBorder="1" applyAlignment="1" applyProtection="1">
      <alignment vertical="center"/>
      <protection locked="0"/>
    </xf>
    <xf numFmtId="0" fontId="3" fillId="0" borderId="0" xfId="45" applyFont="1" applyFill="1" applyBorder="1" applyAlignment="1" applyProtection="1">
      <alignment horizontal="centerContinuous" vertical="center" wrapText="1"/>
      <protection locked="0"/>
    </xf>
    <xf numFmtId="0" fontId="15" fillId="0" borderId="0" xfId="45" applyFont="1" applyFill="1" applyBorder="1" applyAlignment="1" applyProtection="1">
      <alignment horizontal="centerContinuous" vertical="center" wrapText="1"/>
      <protection locked="0"/>
    </xf>
    <xf numFmtId="0" fontId="4" fillId="0" borderId="0" xfId="45" applyFont="1" applyFill="1" applyBorder="1" applyAlignment="1" applyProtection="1">
      <alignment horizontal="centerContinuous" vertical="center" wrapText="1"/>
      <protection locked="0"/>
    </xf>
    <xf numFmtId="0" fontId="12" fillId="0" borderId="0" xfId="45" applyFont="1" applyFill="1" applyAlignment="1" applyProtection="1">
      <alignment horizontal="centerContinuous" vertical="center" wrapText="1"/>
      <protection locked="0"/>
    </xf>
    <xf numFmtId="4" fontId="12" fillId="0" borderId="0" xfId="45" applyNumberFormat="1" applyFont="1" applyFill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10" fontId="12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9" fillId="0" borderId="2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19" fillId="0" borderId="20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1" xfId="45" applyFont="1" applyBorder="1" applyAlignment="1" applyProtection="1">
      <alignment horizontal="center" vertical="center" wrapText="1"/>
      <protection hidden="1"/>
    </xf>
    <xf numFmtId="0" fontId="19" fillId="0" borderId="2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4" fontId="8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21" xfId="49" applyFont="1" applyFill="1" applyBorder="1" applyAlignment="1" applyProtection="1">
      <alignment horizontal="center" vertical="center" wrapText="1"/>
      <protection hidden="1"/>
    </xf>
    <xf numFmtId="0" fontId="19" fillId="0" borderId="20" xfId="45" applyFont="1" applyBorder="1" applyAlignment="1" applyProtection="1">
      <alignment horizontal="left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1" xfId="45" applyNumberFormat="1" applyFont="1" applyBorder="1" applyAlignment="1" applyProtection="1">
      <alignment horizontal="center" vertical="center" wrapText="1"/>
      <protection hidden="1"/>
    </xf>
    <xf numFmtId="0" fontId="19" fillId="0" borderId="23" xfId="45" applyFont="1" applyBorder="1" applyAlignment="1" applyProtection="1">
      <alignment vertical="center"/>
      <protection hidden="1"/>
    </xf>
    <xf numFmtId="0" fontId="6" fillId="0" borderId="24" xfId="45" applyFont="1" applyFill="1" applyBorder="1" applyAlignment="1" applyProtection="1">
      <alignment vertical="center"/>
      <protection hidden="1"/>
    </xf>
    <xf numFmtId="180" fontId="4" fillId="0" borderId="24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45" applyFont="1" applyFill="1" applyBorder="1" applyAlignment="1" applyProtection="1">
      <alignment vertical="center"/>
      <protection hidden="1"/>
    </xf>
    <xf numFmtId="0" fontId="0" fillId="0" borderId="17" xfId="45" applyFont="1" applyBorder="1" applyAlignment="1" applyProtection="1">
      <alignment vertical="center" wrapText="1"/>
      <protection hidden="1"/>
    </xf>
    <xf numFmtId="0" fontId="0" fillId="0" borderId="18" xfId="45" applyFont="1" applyBorder="1" applyAlignment="1" applyProtection="1">
      <alignment vertical="center" wrapText="1"/>
      <protection hidden="1"/>
    </xf>
    <xf numFmtId="0" fontId="0" fillId="0" borderId="18" xfId="45" applyFont="1" applyFill="1" applyBorder="1" applyAlignment="1" applyProtection="1">
      <alignment vertical="center" wrapText="1"/>
      <protection hidden="1"/>
    </xf>
    <xf numFmtId="0" fontId="0" fillId="0" borderId="18" xfId="45" applyFont="1" applyBorder="1" applyAlignment="1" applyProtection="1">
      <alignment horizontal="left" vertical="center" wrapText="1"/>
      <protection hidden="1"/>
    </xf>
    <xf numFmtId="0" fontId="0" fillId="0" borderId="18" xfId="45" applyFont="1" applyBorder="1" applyAlignment="1" applyProtection="1">
      <alignment horizontal="center" vertical="center" wrapText="1"/>
      <protection hidden="1"/>
    </xf>
    <xf numFmtId="4" fontId="0" fillId="0" borderId="18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45" applyFont="1" applyBorder="1" applyAlignment="1" applyProtection="1">
      <alignment horizontal="center" vertical="center" wrapText="1"/>
      <protection hidden="1"/>
    </xf>
    <xf numFmtId="0" fontId="70" fillId="34" borderId="26" xfId="45" applyFont="1" applyFill="1" applyBorder="1" applyAlignment="1" applyProtection="1">
      <alignment horizontal="center" vertical="center" wrapText="1"/>
      <protection hidden="1"/>
    </xf>
    <xf numFmtId="0" fontId="70" fillId="34" borderId="27" xfId="45" applyFont="1" applyFill="1" applyBorder="1" applyAlignment="1" applyProtection="1">
      <alignment horizontal="left" vertical="center" wrapText="1"/>
      <protection hidden="1"/>
    </xf>
    <xf numFmtId="0" fontId="70" fillId="34" borderId="28" xfId="45" applyFont="1" applyFill="1" applyBorder="1" applyAlignment="1" applyProtection="1">
      <alignment horizontal="center" vertical="center" wrapText="1"/>
      <protection hidden="1"/>
    </xf>
    <xf numFmtId="4" fontId="70" fillId="35" borderId="27" xfId="45" applyNumberFormat="1" applyFont="1" applyFill="1" applyBorder="1" applyAlignment="1" applyProtection="1">
      <alignment horizontal="center" vertical="center" wrapText="1"/>
      <protection hidden="1"/>
    </xf>
    <xf numFmtId="4" fontId="70" fillId="34" borderId="28" xfId="45" applyNumberFormat="1" applyFont="1" applyFill="1" applyBorder="1" applyAlignment="1" applyProtection="1">
      <alignment horizontal="center" vertical="center" wrapText="1"/>
      <protection hidden="1"/>
    </xf>
    <xf numFmtId="166" fontId="70" fillId="34" borderId="28" xfId="49" applyFont="1" applyFill="1" applyBorder="1" applyAlignment="1" applyProtection="1">
      <alignment horizontal="center" vertical="center" wrapText="1"/>
      <protection hidden="1"/>
    </xf>
    <xf numFmtId="168" fontId="70" fillId="34" borderId="29" xfId="45" applyNumberFormat="1" applyFont="1" applyFill="1" applyBorder="1" applyAlignment="1" applyProtection="1">
      <alignment horizontal="center" vertical="center" wrapText="1"/>
      <protection hidden="1"/>
    </xf>
    <xf numFmtId="170" fontId="4" fillId="36" borderId="30" xfId="45" applyNumberFormat="1" applyFont="1" applyFill="1" applyBorder="1" applyAlignment="1" applyProtection="1">
      <alignment horizontal="center" vertical="center" wrapText="1"/>
      <protection hidden="1"/>
    </xf>
    <xf numFmtId="0" fontId="4" fillId="37" borderId="30" xfId="45" applyFont="1" applyFill="1" applyBorder="1" applyAlignment="1" applyProtection="1">
      <alignment horizontal="left" vertical="center" wrapText="1"/>
      <protection hidden="1"/>
    </xf>
    <xf numFmtId="166" fontId="4" fillId="37" borderId="30" xfId="45" applyNumberFormat="1" applyFont="1" applyFill="1" applyBorder="1" applyAlignment="1" applyProtection="1">
      <alignment horizontal="centerContinuous" vertical="center" wrapText="1"/>
      <protection hidden="1"/>
    </xf>
    <xf numFmtId="166" fontId="4" fillId="37" borderId="30" xfId="49" applyFont="1" applyFill="1" applyBorder="1" applyAlignment="1" applyProtection="1">
      <alignment horizontal="centerContinuous" vertical="center" wrapText="1"/>
      <protection hidden="1"/>
    </xf>
    <xf numFmtId="10" fontId="4" fillId="37" borderId="31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45" applyFont="1" applyFill="1" applyBorder="1" applyAlignment="1" applyProtection="1">
      <alignment horizontal="center" vertical="center" wrapText="1"/>
      <protection hidden="1"/>
    </xf>
    <xf numFmtId="0" fontId="8" fillId="0" borderId="32" xfId="45" applyFont="1" applyBorder="1" applyAlignment="1" applyProtection="1">
      <alignment horizontal="left" vertical="center" wrapText="1"/>
      <protection hidden="1"/>
    </xf>
    <xf numFmtId="166" fontId="3" fillId="0" borderId="32" xfId="49" applyFont="1" applyFill="1" applyBorder="1" applyAlignment="1" applyProtection="1">
      <alignment horizontal="centerContinuous" vertical="center"/>
      <protection hidden="1"/>
    </xf>
    <xf numFmtId="10" fontId="3" fillId="0" borderId="33" xfId="103" applyNumberFormat="1" applyFont="1" applyFill="1" applyBorder="1" applyAlignment="1" applyProtection="1">
      <alignment horizontal="center" vertical="center" wrapText="1"/>
      <protection hidden="1"/>
    </xf>
    <xf numFmtId="174" fontId="11" fillId="0" borderId="34" xfId="100" applyNumberFormat="1" applyFont="1" applyFill="1" applyBorder="1" applyAlignment="1" applyProtection="1">
      <alignment horizontal="center" wrapText="1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center" vertical="center"/>
      <protection hidden="1"/>
    </xf>
    <xf numFmtId="4" fontId="0" fillId="0" borderId="35" xfId="99" applyNumberFormat="1" applyFont="1" applyFill="1" applyBorder="1" applyAlignment="1" applyProtection="1">
      <alignment horizontal="center" vertical="center"/>
      <protection hidden="1"/>
    </xf>
    <xf numFmtId="10" fontId="0" fillId="0" borderId="36" xfId="103" applyNumberFormat="1" applyFont="1" applyFill="1" applyBorder="1" applyAlignment="1" applyProtection="1">
      <alignment horizontal="center" vertical="center"/>
      <protection hidden="1"/>
    </xf>
    <xf numFmtId="0" fontId="3" fillId="0" borderId="37" xfId="45" applyFont="1" applyFill="1" applyBorder="1" applyAlignment="1" applyProtection="1">
      <alignment horizontal="center" vertical="center" wrapText="1"/>
      <protection hidden="1"/>
    </xf>
    <xf numFmtId="0" fontId="8" fillId="0" borderId="37" xfId="45" applyFont="1" applyBorder="1" applyAlignment="1" applyProtection="1">
      <alignment horizontal="left" vertical="center" wrapText="1"/>
      <protection hidden="1"/>
    </xf>
    <xf numFmtId="166" fontId="3" fillId="0" borderId="37" xfId="49" applyFont="1" applyFill="1" applyBorder="1" applyAlignment="1" applyProtection="1">
      <alignment horizontal="centerContinuous" vertical="center"/>
      <protection hidden="1"/>
    </xf>
    <xf numFmtId="10" fontId="3" fillId="0" borderId="38" xfId="103" applyNumberFormat="1" applyFont="1" applyFill="1" applyBorder="1" applyAlignment="1" applyProtection="1">
      <alignment horizontal="center" vertical="center" wrapText="1"/>
      <protection hidden="1"/>
    </xf>
    <xf numFmtId="174" fontId="11" fillId="0" borderId="39" xfId="10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2" xfId="99" applyNumberFormat="1" applyFont="1" applyFill="1" applyBorder="1" applyAlignment="1" applyProtection="1">
      <alignment horizontal="center" vertical="center"/>
      <protection hidden="1"/>
    </xf>
    <xf numFmtId="10" fontId="0" fillId="0" borderId="40" xfId="103" applyNumberFormat="1" applyFont="1" applyFill="1" applyBorder="1" applyAlignment="1" applyProtection="1">
      <alignment horizontal="center" vertical="center"/>
      <protection hidden="1"/>
    </xf>
    <xf numFmtId="174" fontId="11" fillId="0" borderId="12" xfId="100" applyNumberFormat="1" applyFont="1" applyFill="1" applyBorder="1" applyAlignment="1" applyProtection="1">
      <alignment horizontal="center" vertical="center" wrapText="1"/>
      <protection hidden="1"/>
    </xf>
    <xf numFmtId="174" fontId="11" fillId="0" borderId="41" xfId="100" applyNumberFormat="1" applyFont="1" applyFill="1" applyBorder="1" applyAlignment="1" applyProtection="1">
      <alignment horizontal="center" vertical="center" wrapText="1"/>
      <protection hidden="1"/>
    </xf>
    <xf numFmtId="174" fontId="11" fillId="0" borderId="34" xfId="100" applyNumberFormat="1" applyFont="1" applyFill="1" applyBorder="1" applyAlignment="1" applyProtection="1">
      <alignment horizontal="center" vertical="center" wrapText="1"/>
      <protection hidden="1"/>
    </xf>
    <xf numFmtId="0" fontId="70" fillId="34" borderId="42" xfId="45" applyFont="1" applyFill="1" applyBorder="1" applyAlignment="1" applyProtection="1">
      <alignment vertical="center"/>
      <protection hidden="1"/>
    </xf>
    <xf numFmtId="0" fontId="70" fillId="34" borderId="43" xfId="45" applyFont="1" applyFill="1" applyBorder="1" applyAlignment="1" applyProtection="1">
      <alignment vertical="center"/>
      <protection hidden="1"/>
    </xf>
    <xf numFmtId="0" fontId="70" fillId="34" borderId="30" xfId="45" applyFont="1" applyFill="1" applyBorder="1" applyAlignment="1" applyProtection="1">
      <alignment horizontal="left" vertical="center"/>
      <protection hidden="1"/>
    </xf>
    <xf numFmtId="0" fontId="70" fillId="34" borderId="30" xfId="45" applyFont="1" applyFill="1" applyBorder="1" applyAlignment="1" applyProtection="1">
      <alignment horizontal="center" vertical="center"/>
      <protection hidden="1"/>
    </xf>
    <xf numFmtId="4" fontId="70" fillId="35" borderId="22" xfId="45" applyNumberFormat="1" applyFont="1" applyFill="1" applyBorder="1" applyAlignment="1" applyProtection="1">
      <alignment horizontal="center" vertical="center"/>
      <protection hidden="1"/>
    </xf>
    <xf numFmtId="9" fontId="69" fillId="34" borderId="31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7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4" xfId="68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9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17" xfId="45" applyFont="1" applyBorder="1" applyAlignment="1" applyProtection="1">
      <alignment vertical="center" wrapText="1"/>
      <protection hidden="1"/>
    </xf>
    <xf numFmtId="0" fontId="3" fillId="0" borderId="18" xfId="45" applyFont="1" applyBorder="1" applyAlignment="1" applyProtection="1">
      <alignment vertical="center" wrapText="1"/>
      <protection hidden="1"/>
    </xf>
    <xf numFmtId="0" fontId="4" fillId="0" borderId="2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6" fillId="0" borderId="20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2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0" fontId="3" fillId="0" borderId="23" xfId="45" applyFont="1" applyBorder="1" applyAlignment="1" applyProtection="1">
      <alignment vertical="center"/>
      <protection hidden="1"/>
    </xf>
    <xf numFmtId="0" fontId="3" fillId="0" borderId="24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45" xfId="45" applyFont="1" applyBorder="1" applyAlignment="1" applyProtection="1">
      <alignment vertical="center" wrapText="1"/>
      <protection hidden="1"/>
    </xf>
    <xf numFmtId="0" fontId="71" fillId="34" borderId="46" xfId="68" applyFont="1" applyFill="1" applyBorder="1" applyAlignment="1" applyProtection="1">
      <alignment horizontal="center" vertical="center"/>
      <protection hidden="1"/>
    </xf>
    <xf numFmtId="0" fontId="71" fillId="34" borderId="47" xfId="68" applyFont="1" applyFill="1" applyBorder="1" applyAlignment="1" applyProtection="1">
      <alignment horizontal="center" vertical="center"/>
      <protection hidden="1"/>
    </xf>
    <xf numFmtId="0" fontId="15" fillId="0" borderId="48" xfId="68" applyFont="1" applyBorder="1" applyAlignment="1" applyProtection="1">
      <alignment vertical="center"/>
      <protection hidden="1"/>
    </xf>
    <xf numFmtId="179" fontId="9" fillId="38" borderId="49" xfId="54" applyNumberFormat="1" applyFont="1" applyFill="1" applyBorder="1" applyAlignment="1" applyProtection="1">
      <alignment horizontal="center" vertical="center"/>
      <protection hidden="1"/>
    </xf>
    <xf numFmtId="49" fontId="3" fillId="0" borderId="45" xfId="68" applyNumberFormat="1" applyFont="1" applyBorder="1" applyAlignment="1" applyProtection="1">
      <alignment horizontal="center"/>
      <protection hidden="1"/>
    </xf>
    <xf numFmtId="0" fontId="8" fillId="0" borderId="45" xfId="68" applyFont="1" applyBorder="1" applyAlignment="1" applyProtection="1">
      <alignment horizontal="center"/>
      <protection hidden="1"/>
    </xf>
    <xf numFmtId="10" fontId="4" fillId="0" borderId="45" xfId="68" applyNumberFormat="1" applyFont="1" applyBorder="1" applyAlignment="1" applyProtection="1">
      <alignment horizontal="center" vertical="center"/>
      <protection hidden="1"/>
    </xf>
    <xf numFmtId="10" fontId="4" fillId="0" borderId="45" xfId="68" applyNumberFormat="1" applyFont="1" applyBorder="1" applyAlignment="1" applyProtection="1">
      <alignment horizontal="center"/>
      <protection hidden="1"/>
    </xf>
    <xf numFmtId="0" fontId="0" fillId="0" borderId="0" xfId="45" applyFont="1" applyFill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9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168" fontId="9" fillId="0" borderId="0" xfId="45" applyNumberFormat="1" applyFont="1" applyAlignment="1" applyProtection="1">
      <alignment horizontal="center" vertical="center"/>
      <protection locked="0"/>
    </xf>
    <xf numFmtId="0" fontId="4" fillId="0" borderId="28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vertical="center" wrapText="1"/>
      <protection hidden="1"/>
    </xf>
    <xf numFmtId="0" fontId="4" fillId="0" borderId="50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51" xfId="45" applyNumberFormat="1" applyFont="1" applyBorder="1" applyAlignment="1" applyProtection="1">
      <alignment horizontal="center" vertical="center" wrapText="1"/>
      <protection hidden="1"/>
    </xf>
    <xf numFmtId="178" fontId="8" fillId="0" borderId="51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8" fillId="0" borderId="51" xfId="45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45" applyFont="1" applyBorder="1" applyAlignment="1" applyProtection="1">
      <alignment horizontal="left" vertical="center"/>
      <protection hidden="1"/>
    </xf>
    <xf numFmtId="179" fontId="8" fillId="0" borderId="51" xfId="49" applyNumberFormat="1" applyFont="1" applyBorder="1" applyAlignment="1" applyProtection="1">
      <alignment vertical="center"/>
      <protection hidden="1"/>
    </xf>
    <xf numFmtId="180" fontId="4" fillId="0" borderId="51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52" xfId="45" applyFont="1" applyBorder="1" applyAlignment="1" applyProtection="1">
      <alignment horizontal="center" vertical="center" wrapText="1"/>
      <protection hidden="1"/>
    </xf>
    <xf numFmtId="0" fontId="3" fillId="0" borderId="53" xfId="45" applyFont="1" applyBorder="1" applyAlignment="1" applyProtection="1">
      <alignment vertical="center" wrapText="1"/>
      <protection hidden="1"/>
    </xf>
    <xf numFmtId="0" fontId="3" fillId="0" borderId="54" xfId="45" applyFont="1" applyBorder="1" applyAlignment="1" applyProtection="1">
      <alignment vertical="center" wrapText="1"/>
      <protection hidden="1"/>
    </xf>
    <xf numFmtId="0" fontId="71" fillId="34" borderId="27" xfId="45" applyFont="1" applyFill="1" applyBorder="1" applyAlignment="1" applyProtection="1">
      <alignment horizontal="center" vertical="center" wrapText="1"/>
      <protection hidden="1"/>
    </xf>
    <xf numFmtId="0" fontId="71" fillId="34" borderId="26" xfId="45" applyFont="1" applyFill="1" applyBorder="1" applyAlignment="1" applyProtection="1">
      <alignment horizontal="center" vertical="center" wrapText="1"/>
      <protection hidden="1"/>
    </xf>
    <xf numFmtId="166" fontId="71" fillId="34" borderId="27" xfId="49" applyFont="1" applyFill="1" applyBorder="1" applyAlignment="1" applyProtection="1">
      <alignment horizontal="center" vertical="center" wrapText="1"/>
      <protection hidden="1"/>
    </xf>
    <xf numFmtId="168" fontId="72" fillId="34" borderId="27" xfId="45" applyNumberFormat="1" applyFont="1" applyFill="1" applyBorder="1" applyAlignment="1" applyProtection="1">
      <alignment horizontal="center" vertical="center" wrapText="1"/>
      <protection hidden="1"/>
    </xf>
    <xf numFmtId="170" fontId="8" fillId="39" borderId="55" xfId="45" applyNumberFormat="1" applyFont="1" applyFill="1" applyBorder="1" applyAlignment="1" applyProtection="1">
      <alignment horizontal="center" vertical="center" wrapText="1"/>
      <protection hidden="1"/>
    </xf>
    <xf numFmtId="0" fontId="8" fillId="39" borderId="56" xfId="45" applyFont="1" applyFill="1" applyBorder="1" applyAlignment="1" applyProtection="1">
      <alignment horizontal="center" vertical="center" wrapText="1"/>
      <protection hidden="1"/>
    </xf>
    <xf numFmtId="166" fontId="9" fillId="39" borderId="12" xfId="49" applyFont="1" applyFill="1" applyBorder="1" applyAlignment="1" applyProtection="1">
      <alignment horizontal="center" vertical="center" wrapText="1"/>
      <protection hidden="1"/>
    </xf>
    <xf numFmtId="166" fontId="9" fillId="39" borderId="57" xfId="49" applyFont="1" applyFill="1" applyBorder="1" applyAlignment="1" applyProtection="1">
      <alignment horizontal="center" vertical="center" wrapText="1"/>
      <protection hidden="1"/>
    </xf>
    <xf numFmtId="10" fontId="8" fillId="39" borderId="58" xfId="103" applyNumberFormat="1" applyFont="1" applyFill="1" applyBorder="1" applyAlignment="1" applyProtection="1">
      <alignment horizontal="center" vertical="center" wrapText="1"/>
      <protection hidden="1"/>
    </xf>
    <xf numFmtId="166" fontId="73" fillId="34" borderId="59" xfId="49" applyFont="1" applyFill="1" applyBorder="1" applyAlignment="1" applyProtection="1">
      <alignment horizontal="center" vertical="center" wrapText="1"/>
      <protection hidden="1"/>
    </xf>
    <xf numFmtId="9" fontId="72" fillId="34" borderId="59" xfId="10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horizontal="left" vertical="center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8" fillId="0" borderId="60" xfId="45" applyFont="1" applyFill="1" applyBorder="1" applyAlignment="1" applyProtection="1">
      <alignment horizontal="center" vertical="center"/>
      <protection hidden="1"/>
    </xf>
    <xf numFmtId="0" fontId="8" fillId="0" borderId="37" xfId="45" applyFont="1" applyFill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horizontal="left" vertical="center"/>
      <protection hidden="1"/>
    </xf>
    <xf numFmtId="170" fontId="4" fillId="40" borderId="42" xfId="45" applyNumberFormat="1" applyFont="1" applyFill="1" applyBorder="1" applyAlignment="1" applyProtection="1">
      <alignment horizontal="center" vertical="center" wrapText="1"/>
      <protection hidden="1"/>
    </xf>
    <xf numFmtId="170" fontId="4" fillId="40" borderId="43" xfId="45" applyNumberFormat="1" applyFont="1" applyFill="1" applyBorder="1" applyAlignment="1" applyProtection="1">
      <alignment horizontal="center" vertical="center" wrapText="1"/>
      <protection hidden="1"/>
    </xf>
    <xf numFmtId="171" fontId="70" fillId="34" borderId="61" xfId="49" applyNumberFormat="1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8" fillId="0" borderId="24" xfId="45" applyFont="1" applyBorder="1" applyAlignment="1" applyProtection="1">
      <alignment vertical="center" wrapText="1"/>
      <protection hidden="1"/>
    </xf>
    <xf numFmtId="0" fontId="8" fillId="0" borderId="62" xfId="45" applyFont="1" applyFill="1" applyBorder="1" applyAlignment="1" applyProtection="1">
      <alignment horizontal="center" vertical="center"/>
      <protection hidden="1"/>
    </xf>
    <xf numFmtId="0" fontId="8" fillId="0" borderId="63" xfId="45" applyFont="1" applyFill="1" applyBorder="1" applyAlignment="1" applyProtection="1">
      <alignment horizontal="center" vertical="center"/>
      <protection hidden="1"/>
    </xf>
    <xf numFmtId="170" fontId="8" fillId="0" borderId="16" xfId="45" applyNumberFormat="1" applyFont="1" applyFill="1" applyBorder="1" applyAlignment="1" applyProtection="1">
      <alignment horizontal="center" vertical="center" wrapText="1"/>
      <protection hidden="1"/>
    </xf>
    <xf numFmtId="170" fontId="8" fillId="0" borderId="64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27" xfId="68" applyNumberFormat="1" applyFont="1" applyBorder="1" applyAlignment="1" applyProtection="1">
      <alignment horizontal="center" vertical="center"/>
      <protection hidden="1"/>
    </xf>
    <xf numFmtId="10" fontId="4" fillId="0" borderId="65" xfId="68" applyNumberFormat="1" applyFont="1" applyBorder="1" applyAlignment="1" applyProtection="1">
      <alignment horizontal="center" vertical="center"/>
      <protection hidden="1"/>
    </xf>
    <xf numFmtId="172" fontId="4" fillId="0" borderId="27" xfId="68" applyNumberFormat="1" applyFont="1" applyBorder="1" applyAlignment="1" applyProtection="1">
      <alignment horizontal="center" vertical="center"/>
      <protection hidden="1"/>
    </xf>
    <xf numFmtId="172" fontId="4" fillId="0" borderId="65" xfId="68" applyNumberFormat="1" applyFont="1" applyBorder="1" applyAlignment="1" applyProtection="1">
      <alignment horizontal="center" vertical="center"/>
      <protection hidden="1"/>
    </xf>
    <xf numFmtId="0" fontId="71" fillId="34" borderId="66" xfId="68" applyFont="1" applyFill="1" applyBorder="1" applyAlignment="1" applyProtection="1">
      <alignment horizontal="center" vertical="center"/>
      <protection hidden="1"/>
    </xf>
    <xf numFmtId="166" fontId="70" fillId="34" borderId="67" xfId="49" applyFont="1" applyFill="1" applyBorder="1" applyAlignment="1" applyProtection="1">
      <alignment horizontal="center" vertical="center"/>
      <protection hidden="1"/>
    </xf>
    <xf numFmtId="166" fontId="70" fillId="34" borderId="68" xfId="49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74" fillId="34" borderId="69" xfId="68" applyFont="1" applyFill="1" applyBorder="1" applyAlignment="1" applyProtection="1">
      <alignment horizontal="center" vertical="center"/>
      <protection hidden="1"/>
    </xf>
    <xf numFmtId="166" fontId="5" fillId="0" borderId="70" xfId="51" applyFont="1" applyFill="1" applyBorder="1" applyAlignment="1" applyProtection="1">
      <alignment horizontal="center" vertical="center"/>
      <protection hidden="1"/>
    </xf>
    <xf numFmtId="166" fontId="5" fillId="0" borderId="67" xfId="51" applyFont="1" applyFill="1" applyBorder="1" applyAlignment="1" applyProtection="1">
      <alignment horizontal="center" vertical="center"/>
      <protection hidden="1"/>
    </xf>
    <xf numFmtId="9" fontId="5" fillId="0" borderId="52" xfId="68" applyNumberFormat="1" applyFont="1" applyBorder="1" applyAlignment="1" applyProtection="1">
      <alignment horizontal="center" vertical="center"/>
      <protection hidden="1"/>
    </xf>
    <xf numFmtId="166" fontId="5" fillId="0" borderId="71" xfId="49" applyFont="1" applyFill="1" applyBorder="1" applyAlignment="1" applyProtection="1">
      <alignment horizontal="center" vertical="center"/>
      <protection hidden="1"/>
    </xf>
    <xf numFmtId="166" fontId="16" fillId="0" borderId="54" xfId="49" applyFont="1" applyFill="1" applyBorder="1" applyAlignment="1" applyProtection="1">
      <alignment horizontal="center" vertical="center"/>
      <protection hidden="1"/>
    </xf>
    <xf numFmtId="182" fontId="71" fillId="34" borderId="27" xfId="68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71" fillId="34" borderId="70" xfId="68" applyFont="1" applyFill="1" applyBorder="1" applyAlignment="1" applyProtection="1">
      <alignment horizontal="center" vertical="center"/>
      <protection hidden="1"/>
    </xf>
    <xf numFmtId="0" fontId="71" fillId="34" borderId="73" xfId="68" applyFont="1" applyFill="1" applyBorder="1" applyAlignment="1" applyProtection="1">
      <alignment horizontal="center" vertical="center"/>
      <protection hidden="1"/>
    </xf>
    <xf numFmtId="0" fontId="71" fillId="34" borderId="67" xfId="68" applyFont="1" applyFill="1" applyBorder="1" applyAlignment="1" applyProtection="1">
      <alignment horizontal="center" vertical="center"/>
      <protection hidden="1"/>
    </xf>
    <xf numFmtId="0" fontId="71" fillId="34" borderId="68" xfId="68" applyFont="1" applyFill="1" applyBorder="1" applyAlignment="1" applyProtection="1">
      <alignment horizontal="center" vertical="center"/>
      <protection hidden="1"/>
    </xf>
    <xf numFmtId="9" fontId="71" fillId="34" borderId="74" xfId="68" applyNumberFormat="1" applyFont="1" applyFill="1" applyBorder="1" applyAlignment="1" applyProtection="1">
      <alignment horizontal="center" vertical="center"/>
      <protection hidden="1"/>
    </xf>
    <xf numFmtId="9" fontId="71" fillId="34" borderId="75" xfId="68" applyNumberFormat="1" applyFont="1" applyFill="1" applyBorder="1" applyAlignment="1" applyProtection="1">
      <alignment horizontal="center" vertical="center"/>
      <protection hidden="1"/>
    </xf>
    <xf numFmtId="166" fontId="71" fillId="34" borderId="71" xfId="49" applyFont="1" applyFill="1" applyBorder="1" applyAlignment="1" applyProtection="1">
      <alignment horizontal="center" vertical="center"/>
      <protection hidden="1"/>
    </xf>
    <xf numFmtId="166" fontId="71" fillId="34" borderId="76" xfId="49" applyFont="1" applyFill="1" applyBorder="1" applyAlignment="1" applyProtection="1">
      <alignment horizontal="center" vertical="center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center" vertical="center"/>
      <protection locked="0"/>
    </xf>
    <xf numFmtId="0" fontId="12" fillId="0" borderId="0" xfId="45" applyFont="1" applyBorder="1" applyAlignment="1" applyProtection="1">
      <alignment horizontal="center" vertical="center"/>
      <protection locked="0"/>
    </xf>
    <xf numFmtId="0" fontId="3" fillId="0" borderId="48" xfId="45" applyFont="1" applyBorder="1" applyAlignment="1" applyProtection="1">
      <alignment horizontal="center" vertical="center" wrapText="1"/>
      <protection hidden="1"/>
    </xf>
    <xf numFmtId="0" fontId="71" fillId="34" borderId="59" xfId="45" applyFont="1" applyFill="1" applyBorder="1" applyAlignment="1" applyProtection="1">
      <alignment horizontal="center" vertical="center" wrapText="1"/>
      <protection hidden="1"/>
    </xf>
    <xf numFmtId="0" fontId="75" fillId="33" borderId="0" xfId="45" applyFont="1" applyFill="1" applyBorder="1" applyAlignment="1" applyProtection="1">
      <alignment vertical="center"/>
      <protection locked="0"/>
    </xf>
    <xf numFmtId="0" fontId="0" fillId="41" borderId="0" xfId="45" applyFont="1" applyFill="1" applyBorder="1" applyAlignment="1" applyProtection="1">
      <alignment horizontal="left" vertical="center"/>
      <protection locked="0"/>
    </xf>
    <xf numFmtId="0" fontId="3" fillId="41" borderId="0" xfId="45" applyFont="1" applyFill="1" applyBorder="1" applyAlignment="1" applyProtection="1">
      <alignment horizontal="left" vertical="center"/>
      <protection locked="0"/>
    </xf>
    <xf numFmtId="10" fontId="17" fillId="41" borderId="0" xfId="45" applyNumberFormat="1" applyFont="1" applyFill="1" applyBorder="1" applyAlignment="1" applyProtection="1">
      <alignment horizontal="left" vertical="center"/>
      <protection locked="0"/>
    </xf>
    <xf numFmtId="10" fontId="10" fillId="41" borderId="0" xfId="45" applyNumberFormat="1" applyFont="1" applyFill="1" applyBorder="1" applyAlignment="1" applyProtection="1">
      <alignment horizontal="left" vertical="center"/>
      <protection locked="0"/>
    </xf>
    <xf numFmtId="0" fontId="76" fillId="42" borderId="0" xfId="45" applyFont="1" applyFill="1" applyBorder="1" applyAlignment="1" applyProtection="1">
      <alignment horizontal="center" vertical="center"/>
      <protection locked="0"/>
    </xf>
    <xf numFmtId="168" fontId="77" fillId="42" borderId="0" xfId="45" applyNumberFormat="1" applyFont="1" applyFill="1" applyBorder="1" applyAlignment="1" applyProtection="1">
      <alignment vertical="center"/>
      <protection locked="0"/>
    </xf>
  </cellXfs>
  <cellStyles count="11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rmal_Plan1" xfId="100"/>
    <cellStyle name="Nota" xfId="101"/>
    <cellStyle name="planilhas" xfId="102"/>
    <cellStyle name="Percent" xfId="103"/>
    <cellStyle name="Porcentagem 2" xfId="104"/>
    <cellStyle name="Porcentagem 2 2" xfId="105"/>
    <cellStyle name="Porcentagem 2 3" xfId="106"/>
    <cellStyle name="Porcentagem 3" xfId="107"/>
    <cellStyle name="Saída" xfId="108"/>
    <cellStyle name="Comma [0]" xfId="109"/>
    <cellStyle name="Separador de milhares 2" xfId="110"/>
    <cellStyle name="Separador de milhares 3" xfId="111"/>
    <cellStyle name="Separador de milhares 3 2" xfId="112"/>
    <cellStyle name="Separador de milhares 3 3" xfId="113"/>
    <cellStyle name="Separador de milhares 3 4" xfId="114"/>
    <cellStyle name="Separador de milhares 4" xfId="115"/>
    <cellStyle name="SNEVERS" xfId="116"/>
    <cellStyle name="Texto de Aviso" xfId="117"/>
    <cellStyle name="Texto Explicativo" xfId="118"/>
    <cellStyle name="Título" xfId="119"/>
    <cellStyle name="Título 1" xfId="120"/>
    <cellStyle name="Título 2" xfId="121"/>
    <cellStyle name="Título 3" xfId="122"/>
    <cellStyle name="Título 4" xfId="123"/>
    <cellStyle name="Total" xfId="124"/>
    <cellStyle name="Comma" xfId="125"/>
    <cellStyle name="Vírgula 2" xfId="126"/>
    <cellStyle name="Vírgula 2 2" xfId="127"/>
    <cellStyle name="Vírgula 2 3" xfId="128"/>
    <cellStyle name="Vírgula 3" xfId="129"/>
    <cellStyle name="Vírgula 4" xfId="130"/>
  </cellStyles>
  <dxfs count="1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Zeros="0" tabSelected="1" view="pageBreakPreview" zoomScale="70" zoomScaleSheetLayoutView="70" workbookViewId="0" topLeftCell="A1">
      <selection activeCell="M7" sqref="M7"/>
    </sheetView>
  </sheetViews>
  <sheetFormatPr defaultColWidth="9.140625" defaultRowHeight="12.75" outlineLevelRow="1"/>
  <cols>
    <col min="1" max="1" width="12.00390625" style="63" customWidth="1"/>
    <col min="2" max="2" width="12.140625" style="63" customWidth="1"/>
    <col min="3" max="3" width="15.8515625" style="23" customWidth="1"/>
    <col min="4" max="4" width="57.140625" style="64" customWidth="1"/>
    <col min="5" max="5" width="10.7109375" style="63" customWidth="1"/>
    <col min="6" max="6" width="11.7109375" style="65" customWidth="1"/>
    <col min="7" max="7" width="14.00390625" style="52" customWidth="1"/>
    <col min="8" max="8" width="25.57421875" style="66" customWidth="1"/>
    <col min="9" max="9" width="13.140625" style="59" customWidth="1"/>
    <col min="10" max="10" width="12.421875" style="1" customWidth="1"/>
    <col min="11" max="11" width="14.28125" style="4" bestFit="1" customWidth="1"/>
    <col min="12" max="16384" width="9.140625" style="4" customWidth="1"/>
  </cols>
  <sheetData>
    <row r="1" spans="1:10" ht="33" customHeight="1">
      <c r="A1" s="16"/>
      <c r="B1" s="17"/>
      <c r="C1" s="18"/>
      <c r="D1" s="19"/>
      <c r="E1" s="19"/>
      <c r="F1" s="19"/>
      <c r="G1" s="19"/>
      <c r="H1" s="19"/>
      <c r="I1" s="20"/>
      <c r="J1" s="276" t="s">
        <v>29</v>
      </c>
    </row>
    <row r="2" spans="1:10" ht="18.75" customHeight="1">
      <c r="A2" s="21"/>
      <c r="B2" s="22"/>
      <c r="D2" s="24"/>
      <c r="E2" s="24"/>
      <c r="F2" s="24"/>
      <c r="G2" s="24"/>
      <c r="H2" s="24"/>
      <c r="I2" s="25"/>
      <c r="J2" s="277">
        <v>1</v>
      </c>
    </row>
    <row r="3" spans="1:10" ht="21" customHeight="1">
      <c r="A3" s="21"/>
      <c r="B3" s="22"/>
      <c r="D3" s="26"/>
      <c r="E3" s="26"/>
      <c r="F3" s="26"/>
      <c r="G3" s="26"/>
      <c r="H3" s="26"/>
      <c r="I3" s="27"/>
      <c r="J3" s="28"/>
    </row>
    <row r="4" spans="1:10" ht="21.75" customHeight="1">
      <c r="A4" s="21"/>
      <c r="B4" s="22"/>
      <c r="D4" s="29"/>
      <c r="E4" s="30"/>
      <c r="F4" s="31"/>
      <c r="G4" s="30"/>
      <c r="H4" s="30"/>
      <c r="I4" s="32"/>
      <c r="J4" s="28"/>
    </row>
    <row r="5" spans="1:10" s="5" customFormat="1" ht="15.75" customHeight="1">
      <c r="A5" s="70" t="s">
        <v>0</v>
      </c>
      <c r="B5" s="71"/>
      <c r="C5" s="223" t="s">
        <v>60</v>
      </c>
      <c r="D5" s="223"/>
      <c r="E5" s="71"/>
      <c r="F5" s="72"/>
      <c r="G5" s="72"/>
      <c r="H5" s="72"/>
      <c r="I5" s="73"/>
      <c r="J5" s="2"/>
    </row>
    <row r="6" spans="1:10" s="5" customFormat="1" ht="6.75" customHeight="1">
      <c r="A6" s="74"/>
      <c r="B6" s="71"/>
      <c r="C6" s="75"/>
      <c r="D6" s="76"/>
      <c r="E6" s="71"/>
      <c r="F6" s="72"/>
      <c r="G6" s="72"/>
      <c r="H6" s="72"/>
      <c r="I6" s="77"/>
      <c r="J6" s="2"/>
    </row>
    <row r="7" spans="1:10" s="5" customFormat="1" ht="15.75" customHeight="1">
      <c r="A7" s="78" t="s">
        <v>1</v>
      </c>
      <c r="B7" s="79"/>
      <c r="C7" s="224" t="s">
        <v>61</v>
      </c>
      <c r="D7" s="224"/>
      <c r="E7" s="71"/>
      <c r="F7" s="227"/>
      <c r="G7" s="227"/>
      <c r="H7" s="81"/>
      <c r="I7" s="82"/>
      <c r="J7" s="271"/>
    </row>
    <row r="8" spans="1:10" s="5" customFormat="1" ht="7.5" customHeight="1">
      <c r="A8" s="78"/>
      <c r="B8" s="79"/>
      <c r="C8" s="83"/>
      <c r="D8" s="79"/>
      <c r="E8" s="71"/>
      <c r="F8" s="84"/>
      <c r="G8" s="85"/>
      <c r="H8" s="71"/>
      <c r="I8" s="82"/>
      <c r="J8" s="2"/>
    </row>
    <row r="9" spans="1:10" s="5" customFormat="1" ht="30" customHeight="1">
      <c r="A9" s="78" t="s">
        <v>2</v>
      </c>
      <c r="B9" s="79"/>
      <c r="C9" s="228" t="s">
        <v>41</v>
      </c>
      <c r="D9" s="228"/>
      <c r="E9" s="71"/>
      <c r="F9" s="233" t="s">
        <v>3</v>
      </c>
      <c r="G9" s="233"/>
      <c r="H9" s="87" t="e">
        <f>G31</f>
        <v>#VALUE!</v>
      </c>
      <c r="I9" s="88"/>
      <c r="J9" s="2"/>
    </row>
    <row r="10" spans="1:10" s="5" customFormat="1" ht="6" customHeight="1">
      <c r="A10" s="89"/>
      <c r="B10" s="71"/>
      <c r="C10" s="75"/>
      <c r="D10" s="76"/>
      <c r="E10" s="71"/>
      <c r="F10" s="85"/>
      <c r="G10" s="85"/>
      <c r="H10" s="90"/>
      <c r="I10" s="91"/>
      <c r="J10" s="2"/>
    </row>
    <row r="11" spans="1:10" s="5" customFormat="1" ht="15.75" customHeight="1" thickBot="1">
      <c r="A11" s="92" t="s">
        <v>20</v>
      </c>
      <c r="B11" s="93"/>
      <c r="C11" s="229" t="s">
        <v>59</v>
      </c>
      <c r="D11" s="229"/>
      <c r="E11" s="93"/>
      <c r="F11" s="234"/>
      <c r="G11" s="234"/>
      <c r="H11" s="94"/>
      <c r="I11" s="95"/>
      <c r="J11" s="9"/>
    </row>
    <row r="12" spans="1:10" ht="14.25" customHeight="1" thickBot="1">
      <c r="A12" s="96"/>
      <c r="B12" s="97"/>
      <c r="C12" s="98"/>
      <c r="D12" s="99"/>
      <c r="E12" s="100"/>
      <c r="F12" s="101"/>
      <c r="G12" s="100"/>
      <c r="H12" s="100"/>
      <c r="I12" s="102"/>
      <c r="J12" s="272" t="s">
        <v>5</v>
      </c>
    </row>
    <row r="13" spans="1:10" s="6" customFormat="1" ht="33.75" customHeight="1" thickBot="1">
      <c r="A13" s="15" t="s">
        <v>21</v>
      </c>
      <c r="B13" s="15" t="s">
        <v>27</v>
      </c>
      <c r="C13" s="103" t="s">
        <v>7</v>
      </c>
      <c r="D13" s="104" t="s">
        <v>30</v>
      </c>
      <c r="E13" s="105" t="s">
        <v>9</v>
      </c>
      <c r="F13" s="106" t="s">
        <v>10</v>
      </c>
      <c r="G13" s="107" t="s">
        <v>33</v>
      </c>
      <c r="H13" s="108" t="s">
        <v>28</v>
      </c>
      <c r="I13" s="109" t="s">
        <v>11</v>
      </c>
      <c r="J13" s="273"/>
    </row>
    <row r="14" spans="1:10" s="7" customFormat="1" ht="19.5" customHeight="1" thickBot="1">
      <c r="A14" s="230">
        <v>1</v>
      </c>
      <c r="B14" s="231"/>
      <c r="C14" s="110"/>
      <c r="D14" s="111" t="s">
        <v>43</v>
      </c>
      <c r="E14" s="112">
        <f>ROUND(SUM(E15+E17+E22+E24+E26),2)</f>
        <v>0</v>
      </c>
      <c r="F14" s="112"/>
      <c r="G14" s="112"/>
      <c r="H14" s="113"/>
      <c r="I14" s="114" t="e">
        <f>E14/$G$30</f>
        <v>#DIV/0!</v>
      </c>
      <c r="J14" s="274" t="e">
        <f>#REF!</f>
        <v>#REF!</v>
      </c>
    </row>
    <row r="15" spans="1:10" ht="15.75" customHeight="1" outlineLevel="1">
      <c r="A15" s="235" t="s">
        <v>14</v>
      </c>
      <c r="B15" s="236"/>
      <c r="C15" s="115"/>
      <c r="D15" s="116" t="s">
        <v>44</v>
      </c>
      <c r="E15" s="117">
        <f>SUM(H16:H16)</f>
        <v>0</v>
      </c>
      <c r="F15" s="117"/>
      <c r="G15" s="117"/>
      <c r="H15" s="117"/>
      <c r="I15" s="118" t="e">
        <f>E15/$G$30</f>
        <v>#DIV/0!</v>
      </c>
      <c r="J15" s="272"/>
    </row>
    <row r="16" spans="1:10" ht="15" customHeight="1" outlineLevel="1">
      <c r="A16" s="14" t="s">
        <v>15</v>
      </c>
      <c r="B16" s="119">
        <v>200113</v>
      </c>
      <c r="C16" s="120" t="s">
        <v>40</v>
      </c>
      <c r="D16" s="121" t="s">
        <v>62</v>
      </c>
      <c r="E16" s="122" t="s">
        <v>72</v>
      </c>
      <c r="F16" s="123">
        <v>1</v>
      </c>
      <c r="G16" s="33"/>
      <c r="H16" s="13">
        <f>ROUND(_xlfn.IFERROR(F16*G16," - "),2)</f>
        <v>0</v>
      </c>
      <c r="I16" s="124" t="e">
        <f>H16/$G$30</f>
        <v>#DIV/0!</v>
      </c>
      <c r="J16" s="275" t="e">
        <f>#REF!</f>
        <v>#REF!</v>
      </c>
    </row>
    <row r="17" spans="1:10" ht="15.75" customHeight="1" outlineLevel="1">
      <c r="A17" s="225" t="s">
        <v>17</v>
      </c>
      <c r="B17" s="226"/>
      <c r="C17" s="125"/>
      <c r="D17" s="126" t="s">
        <v>37</v>
      </c>
      <c r="E17" s="127">
        <f>SUM(H18:H21)</f>
        <v>0</v>
      </c>
      <c r="F17" s="127"/>
      <c r="G17" s="127"/>
      <c r="H17" s="127"/>
      <c r="I17" s="128" t="e">
        <f>E17/$G$30</f>
        <v>#DIV/0!</v>
      </c>
      <c r="J17" s="272"/>
    </row>
    <row r="18" spans="1:10" ht="30" customHeight="1" outlineLevel="1">
      <c r="A18" s="11" t="s">
        <v>45</v>
      </c>
      <c r="B18" s="129">
        <v>200202</v>
      </c>
      <c r="C18" s="130" t="s">
        <v>40</v>
      </c>
      <c r="D18" s="131" t="s">
        <v>63</v>
      </c>
      <c r="E18" s="132" t="s">
        <v>19</v>
      </c>
      <c r="F18" s="133">
        <v>1</v>
      </c>
      <c r="G18" s="34"/>
      <c r="H18" s="3">
        <f>ROUND(_xlfn.IFERROR(F18*G18," - "),2)</f>
        <v>0</v>
      </c>
      <c r="I18" s="134" t="e">
        <f>H18/$G$30</f>
        <v>#DIV/0!</v>
      </c>
      <c r="J18" s="275" t="e">
        <f>#REF!</f>
        <v>#REF!</v>
      </c>
    </row>
    <row r="19" spans="1:10" ht="45" customHeight="1" outlineLevel="1">
      <c r="A19" s="11" t="s">
        <v>46</v>
      </c>
      <c r="B19" s="135">
        <v>200206</v>
      </c>
      <c r="C19" s="130" t="s">
        <v>40</v>
      </c>
      <c r="D19" s="131" t="s">
        <v>64</v>
      </c>
      <c r="E19" s="132" t="s">
        <v>19</v>
      </c>
      <c r="F19" s="133">
        <v>6</v>
      </c>
      <c r="G19" s="34"/>
      <c r="H19" s="3">
        <f>ROUND(_xlfn.IFERROR(F19*G19," - "),2)</f>
        <v>0</v>
      </c>
      <c r="I19" s="134" t="e">
        <f>H19/$G$30</f>
        <v>#DIV/0!</v>
      </c>
      <c r="J19" s="275" t="e">
        <f>#REF!</f>
        <v>#REF!</v>
      </c>
    </row>
    <row r="20" spans="1:10" ht="30" customHeight="1" outlineLevel="1">
      <c r="A20" s="11" t="s">
        <v>47</v>
      </c>
      <c r="B20" s="135">
        <v>200208</v>
      </c>
      <c r="C20" s="130" t="s">
        <v>40</v>
      </c>
      <c r="D20" s="131" t="s">
        <v>65</v>
      </c>
      <c r="E20" s="132" t="s">
        <v>19</v>
      </c>
      <c r="F20" s="133">
        <v>6</v>
      </c>
      <c r="G20" s="34"/>
      <c r="H20" s="3">
        <f>ROUND(_xlfn.IFERROR(F20*G20," - "),2)</f>
        <v>0</v>
      </c>
      <c r="I20" s="134" t="e">
        <f>H20/$G$30</f>
        <v>#DIV/0!</v>
      </c>
      <c r="J20" s="275" t="e">
        <f>#REF!</f>
        <v>#REF!</v>
      </c>
    </row>
    <row r="21" spans="1:10" ht="30" customHeight="1" outlineLevel="1">
      <c r="A21" s="12" t="s">
        <v>48</v>
      </c>
      <c r="B21" s="136">
        <v>200209</v>
      </c>
      <c r="C21" s="120" t="s">
        <v>40</v>
      </c>
      <c r="D21" s="121" t="s">
        <v>66</v>
      </c>
      <c r="E21" s="122" t="s">
        <v>16</v>
      </c>
      <c r="F21" s="123">
        <v>180</v>
      </c>
      <c r="G21" s="33"/>
      <c r="H21" s="13">
        <f>ROUND(_xlfn.IFERROR(F21*G21," - "),2)</f>
        <v>0</v>
      </c>
      <c r="I21" s="124" t="e">
        <f>H21/$G$30</f>
        <v>#DIV/0!</v>
      </c>
      <c r="J21" s="275" t="e">
        <f>#REF!</f>
        <v>#REF!</v>
      </c>
    </row>
    <row r="22" spans="1:10" ht="15.75" customHeight="1" outlineLevel="1">
      <c r="A22" s="225" t="s">
        <v>50</v>
      </c>
      <c r="B22" s="226"/>
      <c r="C22" s="125"/>
      <c r="D22" s="126" t="s">
        <v>49</v>
      </c>
      <c r="E22" s="127">
        <f>SUM(H23:H23)</f>
        <v>0</v>
      </c>
      <c r="F22" s="127"/>
      <c r="G22" s="127"/>
      <c r="H22" s="127"/>
      <c r="I22" s="128" t="e">
        <f>E22/$G$30</f>
        <v>#DIV/0!</v>
      </c>
      <c r="J22" s="272"/>
    </row>
    <row r="23" spans="1:10" ht="15" customHeight="1" outlineLevel="1">
      <c r="A23" s="11" t="s">
        <v>51</v>
      </c>
      <c r="B23" s="137">
        <v>200361</v>
      </c>
      <c r="C23" s="120" t="s">
        <v>40</v>
      </c>
      <c r="D23" s="121" t="s">
        <v>67</v>
      </c>
      <c r="E23" s="122" t="s">
        <v>19</v>
      </c>
      <c r="F23" s="123">
        <v>4</v>
      </c>
      <c r="G23" s="33"/>
      <c r="H23" s="13">
        <f>ROUND(_xlfn.IFERROR(F23*G23," - "),2)</f>
        <v>0</v>
      </c>
      <c r="I23" s="124" t="e">
        <f>H23/$G$30</f>
        <v>#DIV/0!</v>
      </c>
      <c r="J23" s="275" t="e">
        <f>#REF!</f>
        <v>#REF!</v>
      </c>
    </row>
    <row r="24" spans="1:10" ht="15.75" customHeight="1" outlineLevel="1">
      <c r="A24" s="225" t="s">
        <v>52</v>
      </c>
      <c r="B24" s="226"/>
      <c r="C24" s="125"/>
      <c r="D24" s="126" t="s">
        <v>42</v>
      </c>
      <c r="E24" s="127">
        <f>SUM(H25:H25)</f>
        <v>0</v>
      </c>
      <c r="F24" s="127"/>
      <c r="G24" s="127"/>
      <c r="H24" s="127"/>
      <c r="I24" s="128" t="e">
        <f>E24/$G$30</f>
        <v>#DIV/0!</v>
      </c>
      <c r="J24" s="272"/>
    </row>
    <row r="25" spans="1:10" ht="45" customHeight="1" outlineLevel="1">
      <c r="A25" s="11" t="s">
        <v>53</v>
      </c>
      <c r="B25" s="10" t="s">
        <v>32</v>
      </c>
      <c r="C25" s="130" t="s">
        <v>39</v>
      </c>
      <c r="D25" s="131" t="s">
        <v>68</v>
      </c>
      <c r="E25" s="132" t="s">
        <v>19</v>
      </c>
      <c r="F25" s="133">
        <v>1</v>
      </c>
      <c r="G25" s="34"/>
      <c r="H25" s="3">
        <f>ROUND(_xlfn.IFERROR(F25*G25," - "),2)</f>
        <v>0</v>
      </c>
      <c r="I25" s="134" t="e">
        <f>H25/$G$30</f>
        <v>#DIV/0!</v>
      </c>
      <c r="J25" s="275" t="e">
        <f>#REF!</f>
        <v>#REF!</v>
      </c>
    </row>
    <row r="26" spans="1:10" ht="15.75" customHeight="1" outlineLevel="1">
      <c r="A26" s="225" t="s">
        <v>54</v>
      </c>
      <c r="B26" s="226"/>
      <c r="C26" s="125"/>
      <c r="D26" s="126" t="s">
        <v>57</v>
      </c>
      <c r="E26" s="127">
        <f>SUM(H27:H29)</f>
        <v>0</v>
      </c>
      <c r="F26" s="127"/>
      <c r="G26" s="127"/>
      <c r="H26" s="127"/>
      <c r="I26" s="128" t="e">
        <f>E26/$G$30</f>
        <v>#DIV/0!</v>
      </c>
      <c r="J26" s="272"/>
    </row>
    <row r="27" spans="1:10" ht="15" customHeight="1" outlineLevel="1">
      <c r="A27" s="11" t="s">
        <v>55</v>
      </c>
      <c r="B27" s="129">
        <v>200302</v>
      </c>
      <c r="C27" s="130" t="s">
        <v>40</v>
      </c>
      <c r="D27" s="131" t="s">
        <v>69</v>
      </c>
      <c r="E27" s="132" t="s">
        <v>18</v>
      </c>
      <c r="F27" s="133">
        <v>200</v>
      </c>
      <c r="G27" s="34"/>
      <c r="H27" s="3">
        <f>ROUND(_xlfn.IFERROR(F27*G27," - "),2)</f>
        <v>0</v>
      </c>
      <c r="I27" s="134" t="e">
        <f>H27/$G$30</f>
        <v>#DIV/0!</v>
      </c>
      <c r="J27" s="275" t="e">
        <f>#REF!</f>
        <v>#REF!</v>
      </c>
    </row>
    <row r="28" spans="1:10" ht="15" customHeight="1" outlineLevel="1">
      <c r="A28" s="11" t="s">
        <v>56</v>
      </c>
      <c r="B28" s="135">
        <v>200304</v>
      </c>
      <c r="C28" s="130" t="s">
        <v>40</v>
      </c>
      <c r="D28" s="131" t="s">
        <v>70</v>
      </c>
      <c r="E28" s="132" t="s">
        <v>18</v>
      </c>
      <c r="F28" s="133">
        <v>200</v>
      </c>
      <c r="G28" s="34"/>
      <c r="H28" s="3">
        <f>ROUND(_xlfn.IFERROR(F28*G28," - "),2)</f>
        <v>0</v>
      </c>
      <c r="I28" s="134" t="e">
        <f>H28/$G$30</f>
        <v>#DIV/0!</v>
      </c>
      <c r="J28" s="275" t="e">
        <f>#REF!</f>
        <v>#REF!</v>
      </c>
    </row>
    <row r="29" spans="1:10" ht="15" customHeight="1" outlineLevel="1" thickBot="1">
      <c r="A29" s="11" t="s">
        <v>58</v>
      </c>
      <c r="B29" s="135">
        <v>200309</v>
      </c>
      <c r="C29" s="130" t="s">
        <v>40</v>
      </c>
      <c r="D29" s="131" t="s">
        <v>71</v>
      </c>
      <c r="E29" s="132" t="s">
        <v>18</v>
      </c>
      <c r="F29" s="133">
        <v>200</v>
      </c>
      <c r="G29" s="34"/>
      <c r="H29" s="3">
        <f>ROUND(_xlfn.IFERROR(F29*G29," - "),2)</f>
        <v>0</v>
      </c>
      <c r="I29" s="134" t="e">
        <f>H29/$G$30</f>
        <v>#DIV/0!</v>
      </c>
      <c r="J29" s="275" t="e">
        <f>#REF!</f>
        <v>#REF!</v>
      </c>
    </row>
    <row r="30" spans="1:10" s="8" customFormat="1" ht="24.75" customHeight="1" thickBot="1">
      <c r="A30" s="138" t="s">
        <v>34</v>
      </c>
      <c r="B30" s="139"/>
      <c r="C30" s="139"/>
      <c r="D30" s="140"/>
      <c r="E30" s="141"/>
      <c r="F30" s="142"/>
      <c r="G30" s="232">
        <f>ROUND(SUM(E14),2)</f>
        <v>0</v>
      </c>
      <c r="H30" s="232"/>
      <c r="I30" s="143" t="e">
        <f>SUM(H16:H16)/G30</f>
        <v>#DIV/0!</v>
      </c>
      <c r="J30" s="275" t="e">
        <f>#REF!</f>
        <v>#REF!</v>
      </c>
    </row>
    <row r="31" spans="1:10" s="8" customFormat="1" ht="24.75" customHeight="1" thickBot="1">
      <c r="A31" s="138" t="s">
        <v>38</v>
      </c>
      <c r="B31" s="139"/>
      <c r="C31" s="139"/>
      <c r="D31" s="140"/>
      <c r="E31" s="141"/>
      <c r="F31" s="35" t="s">
        <v>73</v>
      </c>
      <c r="G31" s="232" t="e">
        <f>ROUND(G30*(1+F31),2)</f>
        <v>#VALUE!</v>
      </c>
      <c r="H31" s="232"/>
      <c r="I31" s="143" t="e">
        <f>SUM(H16:H16)*F31/G31</f>
        <v>#VALUE!</v>
      </c>
      <c r="J31" s="275" t="e">
        <f>#REF!</f>
        <v>#REF!</v>
      </c>
    </row>
    <row r="32" spans="1:10" ht="15.75">
      <c r="A32" s="36"/>
      <c r="B32" s="37"/>
      <c r="C32" s="37"/>
      <c r="D32" s="38"/>
      <c r="E32" s="39"/>
      <c r="F32" s="40"/>
      <c r="G32" s="39"/>
      <c r="H32" s="41"/>
      <c r="I32" s="42"/>
      <c r="J32" s="275"/>
    </row>
    <row r="33" spans="1:10" ht="15">
      <c r="A33" s="22"/>
      <c r="B33" s="43"/>
      <c r="C33" s="44"/>
      <c r="D33" s="45"/>
      <c r="E33" s="46"/>
      <c r="F33" s="47"/>
      <c r="G33" s="46"/>
      <c r="H33" s="41"/>
      <c r="I33" s="46"/>
      <c r="J33" s="275"/>
    </row>
    <row r="34" spans="1:10" ht="12.75">
      <c r="A34" s="48"/>
      <c r="B34" s="48"/>
      <c r="C34" s="49"/>
      <c r="D34" s="50"/>
      <c r="E34" s="51"/>
      <c r="F34" s="51"/>
      <c r="H34" s="51"/>
      <c r="I34" s="53"/>
      <c r="J34" s="54"/>
    </row>
    <row r="35" spans="1:10" ht="15.75">
      <c r="A35" s="55"/>
      <c r="B35" s="50"/>
      <c r="C35" s="56"/>
      <c r="D35" s="57"/>
      <c r="E35" s="58"/>
      <c r="F35" s="58"/>
      <c r="G35" s="58"/>
      <c r="H35" s="58"/>
      <c r="J35" s="2"/>
    </row>
    <row r="36" spans="1:10" ht="15">
      <c r="A36" s="55"/>
      <c r="B36" s="50"/>
      <c r="C36" s="56"/>
      <c r="D36" s="60"/>
      <c r="E36" s="61"/>
      <c r="F36" s="61"/>
      <c r="G36" s="61"/>
      <c r="H36" s="61"/>
      <c r="I36" s="53"/>
      <c r="J36" s="2"/>
    </row>
    <row r="37" spans="1:10" ht="15">
      <c r="A37" s="55"/>
      <c r="B37" s="50"/>
      <c r="C37" s="56"/>
      <c r="D37" s="46"/>
      <c r="E37" s="61"/>
      <c r="F37" s="61"/>
      <c r="G37" s="61"/>
      <c r="H37" s="61"/>
      <c r="I37" s="46"/>
      <c r="J37" s="2"/>
    </row>
    <row r="38" spans="1:10" ht="12.75">
      <c r="A38" s="50"/>
      <c r="B38" s="50"/>
      <c r="C38" s="56"/>
      <c r="D38" s="62"/>
      <c r="E38" s="22"/>
      <c r="F38" s="22"/>
      <c r="G38" s="63"/>
      <c r="H38" s="22"/>
      <c r="I38" s="54"/>
      <c r="J38" s="2"/>
    </row>
    <row r="39" ht="12.75">
      <c r="J39" s="2"/>
    </row>
    <row r="41" spans="4:8" ht="15.75">
      <c r="D41" s="67"/>
      <c r="E41" s="68"/>
      <c r="F41" s="68"/>
      <c r="G41" s="58"/>
      <c r="H41" s="68"/>
    </row>
    <row r="42" spans="4:8" ht="12.75">
      <c r="D42" s="46"/>
      <c r="E42" s="69"/>
      <c r="F42" s="69"/>
      <c r="G42" s="61"/>
      <c r="H42" s="69"/>
    </row>
    <row r="43" spans="4:8" ht="12.75">
      <c r="D43" s="46"/>
      <c r="E43" s="69"/>
      <c r="F43" s="69"/>
      <c r="G43" s="61"/>
      <c r="H43" s="69"/>
    </row>
    <row r="45" spans="6:8" ht="15.75">
      <c r="F45" s="58"/>
      <c r="G45" s="58"/>
      <c r="H45" s="68"/>
    </row>
    <row r="46" spans="6:8" ht="12.75">
      <c r="F46" s="61"/>
      <c r="G46" s="61"/>
      <c r="H46" s="69"/>
    </row>
    <row r="47" spans="6:8" ht="12.75">
      <c r="F47" s="61"/>
      <c r="G47" s="61"/>
      <c r="H47" s="69"/>
    </row>
    <row r="64" spans="3:9" ht="12.75">
      <c r="C64" s="1"/>
      <c r="D64" s="63"/>
      <c r="E64" s="65"/>
      <c r="F64" s="52"/>
      <c r="G64" s="66"/>
      <c r="H64" s="59"/>
      <c r="I64" s="1"/>
    </row>
    <row r="65" spans="3:9" ht="12.75">
      <c r="C65" s="1"/>
      <c r="D65" s="63"/>
      <c r="E65" s="65"/>
      <c r="F65" s="52"/>
      <c r="G65" s="66"/>
      <c r="H65" s="59"/>
      <c r="I65" s="1"/>
    </row>
    <row r="66" spans="3:9" ht="12.75">
      <c r="C66" s="1"/>
      <c r="D66" s="63"/>
      <c r="E66" s="65"/>
      <c r="F66" s="52"/>
      <c r="G66" s="66"/>
      <c r="H66" s="59"/>
      <c r="I66" s="1"/>
    </row>
    <row r="67" spans="3:9" ht="12.75">
      <c r="C67" s="1"/>
      <c r="D67" s="63"/>
      <c r="E67" s="65"/>
      <c r="F67" s="52"/>
      <c r="G67" s="66"/>
      <c r="H67" s="59"/>
      <c r="I67" s="1"/>
    </row>
    <row r="68" spans="3:9" ht="12.75">
      <c r="C68" s="1"/>
      <c r="D68" s="63"/>
      <c r="E68" s="65"/>
      <c r="F68" s="52"/>
      <c r="G68" s="66"/>
      <c r="H68" s="59"/>
      <c r="I68" s="1"/>
    </row>
    <row r="69" spans="3:9" ht="12.75">
      <c r="C69" s="1"/>
      <c r="D69" s="63"/>
      <c r="E69" s="65"/>
      <c r="F69" s="52"/>
      <c r="G69" s="66"/>
      <c r="H69" s="59"/>
      <c r="I69" s="1"/>
    </row>
    <row r="70" spans="3:9" ht="12.75">
      <c r="C70" s="1"/>
      <c r="D70" s="63"/>
      <c r="E70" s="65"/>
      <c r="F70" s="52"/>
      <c r="G70" s="66"/>
      <c r="H70" s="59"/>
      <c r="I70" s="1"/>
    </row>
    <row r="71" spans="3:9" ht="12.75">
      <c r="C71" s="1"/>
      <c r="D71" s="63"/>
      <c r="E71" s="65"/>
      <c r="F71" s="52"/>
      <c r="G71" s="66"/>
      <c r="H71" s="59"/>
      <c r="I71" s="1"/>
    </row>
    <row r="72" spans="3:9" ht="12.75">
      <c r="C72" s="1"/>
      <c r="D72" s="63"/>
      <c r="E72" s="65"/>
      <c r="F72" s="52"/>
      <c r="G72" s="66"/>
      <c r="H72" s="59"/>
      <c r="I72" s="1"/>
    </row>
    <row r="73" spans="3:9" ht="12.75">
      <c r="C73" s="1"/>
      <c r="D73" s="63"/>
      <c r="E73" s="65"/>
      <c r="F73" s="52"/>
      <c r="G73" s="66"/>
      <c r="H73" s="59"/>
      <c r="I73" s="1"/>
    </row>
    <row r="74" spans="3:9" ht="12.75">
      <c r="C74" s="1"/>
      <c r="D74" s="63"/>
      <c r="E74" s="65"/>
      <c r="F74" s="52"/>
      <c r="G74" s="66"/>
      <c r="H74" s="59"/>
      <c r="I74" s="1"/>
    </row>
    <row r="75" spans="3:9" ht="12.75">
      <c r="C75" s="1"/>
      <c r="D75" s="63"/>
      <c r="E75" s="65"/>
      <c r="F75" s="52"/>
      <c r="G75" s="66"/>
      <c r="H75" s="59"/>
      <c r="I75" s="1"/>
    </row>
    <row r="76" spans="3:9" ht="12.75">
      <c r="C76" s="1"/>
      <c r="D76" s="63"/>
      <c r="E76" s="65"/>
      <c r="F76" s="52"/>
      <c r="G76" s="66"/>
      <c r="H76" s="59"/>
      <c r="I76" s="1"/>
    </row>
  </sheetData>
  <sheetProtection password="860A" sheet="1" objects="1" scenarios="1" formatCells="0" formatColumns="0" formatRows="0" selectLockedCells="1"/>
  <autoFilter ref="A13:J38"/>
  <mergeCells count="15">
    <mergeCell ref="G31:H31"/>
    <mergeCell ref="F9:G9"/>
    <mergeCell ref="F11:G11"/>
    <mergeCell ref="G30:H30"/>
    <mergeCell ref="A15:B15"/>
    <mergeCell ref="F7:G7"/>
    <mergeCell ref="C5:D5"/>
    <mergeCell ref="C7:D7"/>
    <mergeCell ref="A17:B17"/>
    <mergeCell ref="A22:B22"/>
    <mergeCell ref="A24:B24"/>
    <mergeCell ref="A26:B26"/>
    <mergeCell ref="C9:D9"/>
    <mergeCell ref="C11:D11"/>
    <mergeCell ref="A14:B14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4" r:id="rId1"/>
  <headerFooter alignWithMargins="0">
    <oddFooter>&amp;R&amp;9PÁG. &amp;P/&amp;N</oddFooter>
  </headerFooter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Normal="40" zoomScaleSheetLayoutView="70" workbookViewId="0" topLeftCell="A1">
      <selection activeCell="B4" sqref="B4"/>
    </sheetView>
  </sheetViews>
  <sheetFormatPr defaultColWidth="9.140625" defaultRowHeight="12.75"/>
  <cols>
    <col min="1" max="1" width="16.7109375" style="151" customWidth="1"/>
    <col min="2" max="2" width="65.57421875" style="151" customWidth="1"/>
    <col min="3" max="3" width="12.28125" style="157" customWidth="1"/>
    <col min="4" max="4" width="26.57421875" style="159" customWidth="1"/>
    <col min="5" max="5" width="29.57421875" style="151" customWidth="1"/>
    <col min="6" max="7" width="9.140625" style="151" customWidth="1"/>
    <col min="8" max="16384" width="9.140625" style="151" customWidth="1"/>
  </cols>
  <sheetData>
    <row r="1" spans="1:4" s="145" customFormat="1" ht="30.75" customHeight="1">
      <c r="A1" s="144"/>
      <c r="B1" s="144"/>
      <c r="C1" s="144"/>
      <c r="D1" s="144"/>
    </row>
    <row r="2" spans="1:4" s="145" customFormat="1" ht="22.5" customHeight="1">
      <c r="A2" s="24"/>
      <c r="B2" s="24"/>
      <c r="C2" s="24"/>
      <c r="D2" s="24"/>
    </row>
    <row r="3" spans="3:4" s="145" customFormat="1" ht="9.75" customHeight="1">
      <c r="C3" s="24"/>
      <c r="D3" s="24"/>
    </row>
    <row r="4" spans="1:4" s="145" customFormat="1" ht="18">
      <c r="A4" s="26"/>
      <c r="B4" s="26"/>
      <c r="C4" s="26"/>
      <c r="D4" s="26"/>
    </row>
    <row r="5" spans="1:4" s="145" customFormat="1" ht="25.5" customHeight="1" thickBot="1">
      <c r="A5" s="22"/>
      <c r="B5" s="22"/>
      <c r="C5" s="146"/>
      <c r="D5" s="147"/>
    </row>
    <row r="6" spans="1:5" s="22" customFormat="1" ht="7.5" customHeight="1">
      <c r="A6" s="164"/>
      <c r="B6" s="165"/>
      <c r="C6" s="165"/>
      <c r="D6" s="165"/>
      <c r="E6" s="165"/>
    </row>
    <row r="7" spans="1:5" s="148" customFormat="1" ht="15.75" customHeight="1">
      <c r="A7" s="166" t="s">
        <v>0</v>
      </c>
      <c r="B7" s="228" t="str">
        <f>Orçamento!C5</f>
        <v>SERVIÇO TÉCNICO DE GEOTÉCNIA</v>
      </c>
      <c r="C7" s="228"/>
      <c r="D7" s="228"/>
      <c r="E7" s="167"/>
    </row>
    <row r="8" spans="1:5" s="148" customFormat="1" ht="6" customHeight="1">
      <c r="A8" s="168"/>
      <c r="B8" s="169"/>
      <c r="C8" s="86"/>
      <c r="D8" s="86"/>
      <c r="E8" s="170"/>
    </row>
    <row r="9" spans="1:5" s="148" customFormat="1" ht="15.75" customHeight="1">
      <c r="A9" s="171" t="str">
        <f>CONCATENATE(Orçamento!A7," ",Orçamento!C7)</f>
        <v>Tipo de Intervenção:  LAUDOS E PROJETOS</v>
      </c>
      <c r="B9" s="86"/>
      <c r="C9" s="79"/>
      <c r="D9" s="79"/>
      <c r="E9" s="172"/>
    </row>
    <row r="10" spans="1:5" s="148" customFormat="1" ht="6" customHeight="1">
      <c r="A10" s="166"/>
      <c r="B10" s="86"/>
      <c r="C10" s="86"/>
      <c r="D10" s="86"/>
      <c r="E10" s="170"/>
    </row>
    <row r="11" spans="1:5" s="148" customFormat="1" ht="15.75" customHeight="1">
      <c r="A11" s="171" t="s">
        <v>2</v>
      </c>
      <c r="B11" s="79" t="str">
        <f>Orçamento!C9</f>
        <v>Rua Arnaldo Sergio Cordeiro das Neves, nº 05, Vila Lícia, Itapevi - SP.</v>
      </c>
      <c r="C11" s="76"/>
      <c r="D11" s="76"/>
      <c r="E11" s="167"/>
    </row>
    <row r="12" spans="1:5" s="22" customFormat="1" ht="6" customHeight="1" thickBot="1">
      <c r="A12" s="173"/>
      <c r="B12" s="174"/>
      <c r="C12" s="174"/>
      <c r="D12" s="174"/>
      <c r="E12" s="175"/>
    </row>
    <row r="13" spans="1:5" s="149" customFormat="1" ht="12" customHeight="1" thickBot="1">
      <c r="A13" s="176"/>
      <c r="B13" s="165"/>
      <c r="C13" s="165"/>
      <c r="D13" s="165"/>
      <c r="E13" s="165"/>
    </row>
    <row r="14" spans="1:5" s="150" customFormat="1" ht="18.75" thickBot="1">
      <c r="A14" s="243" t="s">
        <v>21</v>
      </c>
      <c r="B14" s="247" t="s">
        <v>22</v>
      </c>
      <c r="C14" s="177" t="s">
        <v>23</v>
      </c>
      <c r="D14" s="177" t="s">
        <v>24</v>
      </c>
      <c r="E14" s="253">
        <v>1</v>
      </c>
    </row>
    <row r="15" spans="1:5" s="150" customFormat="1" ht="18.75" thickBot="1">
      <c r="A15" s="243"/>
      <c r="B15" s="247"/>
      <c r="C15" s="178" t="s">
        <v>12</v>
      </c>
      <c r="D15" s="178" t="s">
        <v>13</v>
      </c>
      <c r="E15" s="254"/>
    </row>
    <row r="16" spans="1:5" ht="12" customHeight="1" thickBot="1">
      <c r="A16" s="179"/>
      <c r="B16" s="179"/>
      <c r="C16" s="179"/>
      <c r="D16" s="179"/>
      <c r="E16" s="179"/>
    </row>
    <row r="17" spans="1:6" ht="23.25" customHeight="1">
      <c r="A17" s="237">
        <f>Orçamento!A14</f>
        <v>1</v>
      </c>
      <c r="B17" s="239" t="str">
        <f>VLOOKUP(A17,Orçamento!$A$14:$I$16,4,FALSE)</f>
        <v>CONTRATAÇÃO DE SERVIÇO TÉCNICO</v>
      </c>
      <c r="C17" s="239" t="e">
        <f>VLOOKUP(B17,Orçamento!$D$14:$I$16,6,FALSE)</f>
        <v>#DIV/0!</v>
      </c>
      <c r="D17" s="241" t="e">
        <f>Resumo!D16</f>
        <v>#VALUE!</v>
      </c>
      <c r="E17" s="152">
        <v>0</v>
      </c>
      <c r="F17" s="153">
        <f>SUM(E17:E17)</f>
        <v>0</v>
      </c>
    </row>
    <row r="18" spans="1:6" ht="14.25" customHeight="1" thickBot="1">
      <c r="A18" s="238"/>
      <c r="B18" s="240"/>
      <c r="C18" s="240"/>
      <c r="D18" s="242"/>
      <c r="E18" s="180" t="e">
        <f>E17*$D17</f>
        <v>#VALUE!</v>
      </c>
      <c r="F18" s="153"/>
    </row>
    <row r="19" spans="1:7" s="154" customFormat="1" ht="12" customHeight="1" thickBot="1">
      <c r="A19" s="181"/>
      <c r="B19" s="182"/>
      <c r="C19" s="183"/>
      <c r="D19" s="183"/>
      <c r="E19" s="184"/>
      <c r="F19" s="151"/>
      <c r="G19" s="151"/>
    </row>
    <row r="20" spans="1:5" ht="9.75" customHeight="1" thickBot="1">
      <c r="A20" s="248"/>
      <c r="B20" s="249" t="s">
        <v>25</v>
      </c>
      <c r="C20" s="250" t="e">
        <f>SUM(C17:C18)</f>
        <v>#DIV/0!</v>
      </c>
      <c r="D20" s="251" t="e">
        <f>SUM(D17:D18)</f>
        <v>#VALUE!</v>
      </c>
      <c r="E20" s="252" t="e">
        <f>ROUND(E18,2)</f>
        <v>#VALUE!</v>
      </c>
    </row>
    <row r="21" spans="1:5" ht="9.75" customHeight="1" thickBot="1">
      <c r="A21" s="248"/>
      <c r="B21" s="249"/>
      <c r="C21" s="250"/>
      <c r="D21" s="251"/>
      <c r="E21" s="252"/>
    </row>
    <row r="22" spans="1:5" ht="9.75" customHeight="1" thickBot="1">
      <c r="A22" s="248"/>
      <c r="B22" s="249"/>
      <c r="C22" s="250"/>
      <c r="D22" s="251"/>
      <c r="E22" s="252"/>
    </row>
    <row r="23" spans="1:5" ht="13.5" customHeight="1" thickBot="1">
      <c r="A23" s="258"/>
      <c r="B23" s="260" t="s">
        <v>26</v>
      </c>
      <c r="C23" s="262" t="e">
        <f>D23/D20</f>
        <v>#VALUE!</v>
      </c>
      <c r="D23" s="264" t="e">
        <f>SUM(E20:E22)</f>
        <v>#VALUE!</v>
      </c>
      <c r="E23" s="244" t="e">
        <f>E20</f>
        <v>#VALUE!</v>
      </c>
    </row>
    <row r="24" spans="1:5" ht="13.5" customHeight="1" thickBot="1">
      <c r="A24" s="258"/>
      <c r="B24" s="260"/>
      <c r="C24" s="262"/>
      <c r="D24" s="264"/>
      <c r="E24" s="244"/>
    </row>
    <row r="25" spans="1:5" ht="13.5" customHeight="1" thickBot="1">
      <c r="A25" s="259"/>
      <c r="B25" s="261"/>
      <c r="C25" s="263"/>
      <c r="D25" s="265"/>
      <c r="E25" s="245"/>
    </row>
    <row r="26" spans="1:5" ht="12.75">
      <c r="A26" s="155"/>
      <c r="B26" s="155"/>
      <c r="C26" s="155"/>
      <c r="D26" s="155"/>
      <c r="E26" s="155"/>
    </row>
    <row r="27" spans="1:5" ht="14.25">
      <c r="A27" s="156"/>
      <c r="B27" s="155"/>
      <c r="C27" s="155"/>
      <c r="D27" s="155"/>
      <c r="E27" s="155"/>
    </row>
    <row r="28" ht="12.75">
      <c r="D28" s="157"/>
    </row>
    <row r="29" ht="12.75">
      <c r="B29" s="158"/>
    </row>
    <row r="30" ht="12.75">
      <c r="B30" s="158"/>
    </row>
    <row r="31" spans="2:5" ht="12.75" customHeight="1">
      <c r="B31" s="50"/>
      <c r="C31" s="246"/>
      <c r="D31" s="246"/>
      <c r="E31" s="160"/>
    </row>
    <row r="32" spans="2:5" ht="15.75">
      <c r="B32" s="67"/>
      <c r="C32" s="255"/>
      <c r="D32" s="255"/>
      <c r="E32" s="161"/>
    </row>
    <row r="33" spans="2:5" ht="12.75" customHeight="1">
      <c r="B33" s="46"/>
      <c r="C33" s="256"/>
      <c r="D33" s="256"/>
      <c r="E33" s="162"/>
    </row>
    <row r="34" spans="2:5" ht="12.75" customHeight="1">
      <c r="B34" s="46"/>
      <c r="C34" s="256"/>
      <c r="D34" s="256"/>
      <c r="E34" s="163"/>
    </row>
    <row r="35" spans="2:5" ht="12.75">
      <c r="B35" s="62"/>
      <c r="C35" s="257"/>
      <c r="D35" s="257"/>
      <c r="E35" s="163"/>
    </row>
  </sheetData>
  <sheetProtection password="860A" sheet="1" objects="1" scenarios="1" formatCells="0" formatColumns="0" formatRows="0" selectLockedCells="1"/>
  <mergeCells count="23">
    <mergeCell ref="C32:D32"/>
    <mergeCell ref="C33:D33"/>
    <mergeCell ref="C34:D34"/>
    <mergeCell ref="C35:D35"/>
    <mergeCell ref="A23:A25"/>
    <mergeCell ref="B23:B25"/>
    <mergeCell ref="C23:C25"/>
    <mergeCell ref="D23:D25"/>
    <mergeCell ref="E23:E25"/>
    <mergeCell ref="C31:D31"/>
    <mergeCell ref="B14:B15"/>
    <mergeCell ref="A20:A22"/>
    <mergeCell ref="B20:B22"/>
    <mergeCell ref="C20:C22"/>
    <mergeCell ref="D20:D22"/>
    <mergeCell ref="E20:E22"/>
    <mergeCell ref="E14:E15"/>
    <mergeCell ref="B7:D7"/>
    <mergeCell ref="A17:A18"/>
    <mergeCell ref="B17:B18"/>
    <mergeCell ref="C17:C18"/>
    <mergeCell ref="D17:D18"/>
    <mergeCell ref="A14:A15"/>
  </mergeCells>
  <conditionalFormatting sqref="E17">
    <cfRule type="cellIs" priority="11645" dxfId="1" operator="equal" stopIfTrue="1">
      <formula>0</formula>
    </cfRule>
    <cfRule type="cellIs" priority="11646" dxfId="16" operator="greaterThan" stopIfTrue="1">
      <formula>0.0000001</formula>
    </cfRule>
  </conditionalFormatting>
  <conditionalFormatting sqref="E17">
    <cfRule type="cellIs" priority="11629" dxfId="1" operator="equal" stopIfTrue="1">
      <formula>0</formula>
    </cfRule>
    <cfRule type="cellIs" priority="11630" dxfId="17" operator="greaterThan" stopIfTrue="1">
      <formula>0.0000001</formula>
    </cfRule>
  </conditionalFormatting>
  <conditionalFormatting sqref="E17">
    <cfRule type="cellIs" priority="11627" dxfId="1" operator="equal" stopIfTrue="1">
      <formula>0</formula>
    </cfRule>
    <cfRule type="cellIs" priority="11628" dxfId="17" operator="greaterThan" stopIfTrue="1">
      <formula>0.0000001</formula>
    </cfRule>
  </conditionalFormatting>
  <conditionalFormatting sqref="E17">
    <cfRule type="cellIs" priority="11625" dxfId="1" operator="equal" stopIfTrue="1">
      <formula>0</formula>
    </cfRule>
    <cfRule type="cellIs" priority="11626" dxfId="18" operator="greaterThan" stopIfTrue="1">
      <formula>0.0000001</formula>
    </cfRule>
  </conditionalFormatting>
  <conditionalFormatting sqref="E17">
    <cfRule type="cellIs" priority="11623" dxfId="1" operator="equal" stopIfTrue="1">
      <formula>0</formula>
    </cfRule>
    <cfRule type="cellIs" priority="11624" dxfId="18" operator="greaterThan" stopIfTrue="1">
      <formula>0.0000001</formula>
    </cfRule>
  </conditionalFormatting>
  <conditionalFormatting sqref="E17">
    <cfRule type="cellIs" priority="11621" dxfId="1" operator="equal" stopIfTrue="1">
      <formula>0</formula>
    </cfRule>
    <cfRule type="cellIs" priority="11622" dxfId="17" operator="greaterThan" stopIfTrue="1">
      <formula>0.0000001</formula>
    </cfRule>
  </conditionalFormatting>
  <conditionalFormatting sqref="E17">
    <cfRule type="cellIs" priority="11619" dxfId="1" operator="equal" stopIfTrue="1">
      <formula>0</formula>
    </cfRule>
    <cfRule type="cellIs" priority="11620" dxfId="18" operator="greaterThan" stopIfTrue="1">
      <formula>0.0000001</formula>
    </cfRule>
  </conditionalFormatting>
  <conditionalFormatting sqref="E17">
    <cfRule type="cellIs" priority="11617" dxfId="1" operator="equal" stopIfTrue="1">
      <formula>0</formula>
    </cfRule>
    <cfRule type="cellIs" priority="11618" dxfId="1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90" zoomScalePageLayoutView="0" workbookViewId="0" topLeftCell="A1">
      <selection activeCell="B18" sqref="B18"/>
    </sheetView>
  </sheetViews>
  <sheetFormatPr defaultColWidth="9.140625" defaultRowHeight="12.75"/>
  <cols>
    <col min="1" max="1" width="14.00390625" style="62" customWidth="1"/>
    <col min="2" max="2" width="79.28125" style="145" customWidth="1"/>
    <col min="3" max="4" width="25.8515625" style="192" customWidth="1"/>
    <col min="5" max="5" width="21.7109375" style="195" customWidth="1"/>
    <col min="6" max="16384" width="9.140625" style="185" customWidth="1"/>
  </cols>
  <sheetData>
    <row r="1" spans="1:5" ht="30.75" customHeight="1">
      <c r="A1" s="22"/>
      <c r="B1" s="144"/>
      <c r="C1" s="144"/>
      <c r="D1" s="144"/>
      <c r="E1" s="144"/>
    </row>
    <row r="2" spans="1:5" ht="12.75">
      <c r="A2" s="22"/>
      <c r="B2" s="24"/>
      <c r="C2" s="24"/>
      <c r="D2" s="24"/>
      <c r="E2" s="24"/>
    </row>
    <row r="3" spans="1:5" ht="9.75" customHeight="1">
      <c r="A3" s="22"/>
      <c r="B3" s="24"/>
      <c r="C3" s="24"/>
      <c r="D3" s="24"/>
      <c r="E3" s="24"/>
    </row>
    <row r="4" spans="1:5" ht="18">
      <c r="A4" s="22"/>
      <c r="B4" s="26"/>
      <c r="C4" s="26"/>
      <c r="D4" s="26"/>
      <c r="E4" s="26"/>
    </row>
    <row r="5" spans="1:5" ht="25.5" customHeight="1" thickBot="1">
      <c r="A5" s="22"/>
      <c r="B5" s="146"/>
      <c r="C5" s="186"/>
      <c r="D5" s="186"/>
      <c r="E5" s="186"/>
    </row>
    <row r="6" spans="1:5" s="187" customFormat="1" ht="16.5" customHeight="1">
      <c r="A6" s="196" t="s">
        <v>0</v>
      </c>
      <c r="B6" s="197" t="str">
        <f>Orçamento!C5</f>
        <v>SERVIÇO TÉCNICO DE GEOTÉCNIA</v>
      </c>
      <c r="C6" s="198"/>
      <c r="D6" s="198"/>
      <c r="E6" s="199"/>
    </row>
    <row r="7" spans="1:5" s="187" customFormat="1" ht="7.5" customHeight="1">
      <c r="A7" s="200"/>
      <c r="B7" s="86"/>
      <c r="C7" s="201"/>
      <c r="D7" s="201"/>
      <c r="E7" s="202"/>
    </row>
    <row r="8" spans="1:5" s="187" customFormat="1" ht="18" customHeight="1">
      <c r="A8" s="266" t="e">
        <f>#REF!</f>
        <v>#REF!</v>
      </c>
      <c r="B8" s="228"/>
      <c r="C8" s="72"/>
      <c r="D8" s="80"/>
      <c r="E8" s="203"/>
    </row>
    <row r="9" spans="1:5" s="187" customFormat="1" ht="7.5" customHeight="1">
      <c r="A9" s="200"/>
      <c r="B9" s="86"/>
      <c r="C9" s="72"/>
      <c r="D9" s="204"/>
      <c r="E9" s="205"/>
    </row>
    <row r="10" spans="1:5" s="187" customFormat="1" ht="18" customHeight="1">
      <c r="A10" s="200" t="s">
        <v>2</v>
      </c>
      <c r="B10" s="206" t="str">
        <f>Orçamento!C9</f>
        <v>Rua Arnaldo Sergio Cordeiro das Neves, nº 05, Vila Lícia, Itapevi - SP.</v>
      </c>
      <c r="C10" s="72"/>
      <c r="D10" s="80" t="str">
        <f>Orçamento!F9</f>
        <v>Investimento:</v>
      </c>
      <c r="E10" s="207" t="e">
        <f>Orçamento!H9</f>
        <v>#VALUE!</v>
      </c>
    </row>
    <row r="11" spans="1:5" s="187" customFormat="1" ht="7.5" customHeight="1">
      <c r="A11" s="200"/>
      <c r="B11" s="86"/>
      <c r="C11" s="72"/>
      <c r="D11" s="204"/>
      <c r="E11" s="205"/>
    </row>
    <row r="12" spans="1:5" s="187" customFormat="1" ht="18" customHeight="1">
      <c r="A12" s="200" t="s">
        <v>4</v>
      </c>
      <c r="B12" s="75" t="str">
        <f>Orçamento!C11</f>
        <v>CPOS 179 / SIURB Edif (Jan/20)</v>
      </c>
      <c r="C12" s="72"/>
      <c r="D12" s="80"/>
      <c r="E12" s="208"/>
    </row>
    <row r="13" spans="1:5" ht="7.5" customHeight="1" thickBot="1">
      <c r="A13" s="209"/>
      <c r="B13" s="210"/>
      <c r="C13" s="210"/>
      <c r="D13" s="210"/>
      <c r="E13" s="211"/>
    </row>
    <row r="14" spans="1:5" ht="18" customHeight="1" thickBot="1">
      <c r="A14" s="269"/>
      <c r="B14" s="269"/>
      <c r="C14" s="269"/>
      <c r="D14" s="269"/>
      <c r="E14" s="269"/>
    </row>
    <row r="15" spans="1:5" s="188" customFormat="1" ht="39.75" customHeight="1">
      <c r="A15" s="212" t="s">
        <v>6</v>
      </c>
      <c r="B15" s="213" t="s">
        <v>8</v>
      </c>
      <c r="C15" s="214" t="s">
        <v>35</v>
      </c>
      <c r="D15" s="214" t="s">
        <v>36</v>
      </c>
      <c r="E15" s="215" t="s">
        <v>11</v>
      </c>
    </row>
    <row r="16" spans="1:5" s="189" customFormat="1" ht="19.5" customHeight="1">
      <c r="A16" s="216">
        <f>Orçamento!A14</f>
        <v>1</v>
      </c>
      <c r="B16" s="217" t="str">
        <f>VLOOKUP(A16,Orçamento!$A$14:$I$16,4,FALSE)</f>
        <v>CONTRATAÇÃO DE SERVIÇO TÉCNICO</v>
      </c>
      <c r="C16" s="218">
        <f>VLOOKUP(B16,Orçamento!$D$14:$I$16,2,FALSE)</f>
        <v>0</v>
      </c>
      <c r="D16" s="219" t="e">
        <f>C16*(1+Orçamento!$F$31)</f>
        <v>#VALUE!</v>
      </c>
      <c r="E16" s="220" t="e">
        <f>VLOOKUP(B16,Orçamento!$D$14:$I39,6,FALSE)</f>
        <v>#DIV/0!</v>
      </c>
    </row>
    <row r="17" spans="1:5" ht="27" customHeight="1" thickBot="1">
      <c r="A17" s="270" t="s">
        <v>31</v>
      </c>
      <c r="B17" s="270"/>
      <c r="C17" s="221">
        <f>SUM(C16:C16)</f>
        <v>0</v>
      </c>
      <c r="D17" s="221" t="e">
        <f>SUM(D16:D16)</f>
        <v>#VALUE!</v>
      </c>
      <c r="E17" s="222" t="e">
        <f>SUM(E16:E16)</f>
        <v>#DIV/0!</v>
      </c>
    </row>
    <row r="18" spans="1:5" ht="12.75" customHeight="1">
      <c r="A18" s="50"/>
      <c r="B18" s="50"/>
      <c r="C18" s="190"/>
      <c r="D18" s="190"/>
      <c r="E18" s="191"/>
    </row>
    <row r="19" spans="1:5" ht="12.75" customHeight="1">
      <c r="A19" s="50"/>
      <c r="C19" s="190"/>
      <c r="D19" s="63"/>
      <c r="E19" s="191"/>
    </row>
    <row r="20" spans="1:5" ht="12.75" customHeight="1">
      <c r="A20" s="50"/>
      <c r="B20" s="50"/>
      <c r="D20" s="63"/>
      <c r="E20" s="191"/>
    </row>
    <row r="21" spans="1:5" ht="15" customHeight="1">
      <c r="A21" s="22"/>
      <c r="B21" s="22"/>
      <c r="E21" s="63"/>
    </row>
    <row r="22" spans="1:5" ht="12.75" customHeight="1">
      <c r="A22" s="50"/>
      <c r="B22" s="193"/>
      <c r="C22" s="190"/>
      <c r="D22" s="190"/>
      <c r="E22" s="191"/>
    </row>
    <row r="23" spans="1:5" ht="12.75" customHeight="1">
      <c r="A23" s="50"/>
      <c r="B23" s="50"/>
      <c r="C23" s="190"/>
      <c r="D23" s="190"/>
      <c r="E23" s="191"/>
    </row>
    <row r="24" spans="1:5" ht="12.75" customHeight="1">
      <c r="A24" s="50"/>
      <c r="B24" s="193"/>
      <c r="C24" s="190"/>
      <c r="D24" s="190"/>
      <c r="E24" s="191"/>
    </row>
    <row r="25" spans="1:5" ht="12.75" customHeight="1">
      <c r="A25" s="50"/>
      <c r="B25" s="50"/>
      <c r="C25" s="246"/>
      <c r="D25" s="246"/>
      <c r="E25" s="246"/>
    </row>
    <row r="26" spans="2:5" ht="15" customHeight="1">
      <c r="B26" s="194"/>
      <c r="C26" s="267"/>
      <c r="D26" s="267"/>
      <c r="E26" s="267"/>
    </row>
    <row r="27" spans="2:5" ht="12.75" customHeight="1">
      <c r="B27" s="46"/>
      <c r="C27" s="268"/>
      <c r="D27" s="268"/>
      <c r="E27" s="268"/>
    </row>
    <row r="28" spans="2:5" ht="12.75" customHeight="1">
      <c r="B28" s="46"/>
      <c r="C28" s="268"/>
      <c r="D28" s="268"/>
      <c r="E28" s="268"/>
    </row>
    <row r="29" spans="2:5" ht="12.75" customHeight="1">
      <c r="B29" s="62"/>
      <c r="C29" s="268"/>
      <c r="D29" s="268"/>
      <c r="E29" s="268"/>
    </row>
  </sheetData>
  <sheetProtection password="860A" sheet="1" objects="1" scenarios="1" formatCells="0" formatColumns="0" formatRows="0" selectLockedCells="1"/>
  <autoFilter ref="A15:E17"/>
  <mergeCells count="8">
    <mergeCell ref="A8:B8"/>
    <mergeCell ref="C25:E25"/>
    <mergeCell ref="C26:E26"/>
    <mergeCell ref="C27:E27"/>
    <mergeCell ref="C28:E28"/>
    <mergeCell ref="C29:E29"/>
    <mergeCell ref="A14:E14"/>
    <mergeCell ref="A17:B17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Hareta</cp:lastModifiedBy>
  <cp:lastPrinted>2020-10-03T12:13:00Z</cp:lastPrinted>
  <dcterms:created xsi:type="dcterms:W3CDTF">2017-01-12T18:28:45Z</dcterms:created>
  <dcterms:modified xsi:type="dcterms:W3CDTF">2020-10-03T12:45:30Z</dcterms:modified>
  <cp:category/>
  <cp:version/>
  <cp:contentType/>
  <cp:contentStatus/>
</cp:coreProperties>
</file>